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tables/table2.xml" ContentType="application/vnd.openxmlformats-officedocument.spreadsheetml.table+xml"/>
  <Override PartName="/xl/comments28.xml" ContentType="application/vnd.openxmlformats-officedocument.spreadsheetml.comments+xml"/>
  <Override PartName="/xl/drawings/drawing30.xml" ContentType="application/vnd.openxmlformats-officedocument.drawing+xml"/>
  <Override PartName="/xl/tables/table3.xml" ContentType="application/vnd.openxmlformats-officedocument.spreadsheetml.table+xml"/>
  <Override PartName="/xl/comments29.xml" ContentType="application/vnd.openxmlformats-officedocument.spreadsheetml.comments+xml"/>
  <Override PartName="/xl/drawings/drawing31.xml" ContentType="application/vnd.openxmlformats-officedocument.drawing+xml"/>
  <Override PartName="/xl/tables/table4.xml" ContentType="application/vnd.openxmlformats-officedocument.spreadsheetml.table+xml"/>
  <Override PartName="/xl/comments30.xml" ContentType="application/vnd.openxmlformats-officedocument.spreadsheetml.comments+xml"/>
  <Override PartName="/xl/drawings/drawing32.xml" ContentType="application/vnd.openxmlformats-officedocument.drawing+xml"/>
  <Override PartName="/xl/tables/table5.xml" ContentType="application/vnd.openxmlformats-officedocument.spreadsheetml.table+xml"/>
  <Override PartName="/xl/comments31.xml" ContentType="application/vnd.openxmlformats-officedocument.spreadsheetml.comments+xml"/>
  <Override PartName="/xl/drawings/drawing33.xml" ContentType="application/vnd.openxmlformats-officedocument.drawing+xml"/>
  <Override PartName="/xl/tables/table6.xml" ContentType="application/vnd.openxmlformats-officedocument.spreadsheetml.table+xml"/>
  <Override PartName="/xl/comments32.xml" ContentType="application/vnd.openxmlformats-officedocument.spreadsheetml.comments+xml"/>
  <Override PartName="/xl/drawings/drawing34.xml" ContentType="application/vnd.openxmlformats-officedocument.drawing+xml"/>
  <Override PartName="/xl/tables/table7.xml" ContentType="application/vnd.openxmlformats-officedocument.spreadsheetml.table+xml"/>
  <Override PartName="/xl/comments33.xml" ContentType="application/vnd.openxmlformats-officedocument.spreadsheetml.comments+xml"/>
  <Override PartName="/xl/drawings/drawing35.xml" ContentType="application/vnd.openxmlformats-officedocument.drawing+xml"/>
  <Override PartName="/xl/tables/table8.xml" ContentType="application/vnd.openxmlformats-officedocument.spreadsheetml.table+xml"/>
  <Override PartName="/xl/comments34.xml" ContentType="application/vnd.openxmlformats-officedocument.spreadsheetml.comments+xml"/>
  <Override PartName="/xl/drawings/drawing36.xml" ContentType="application/vnd.openxmlformats-officedocument.drawing+xml"/>
  <Override PartName="/xl/tables/table9.xml" ContentType="application/vnd.openxmlformats-officedocument.spreadsheetml.table+xml"/>
  <Override PartName="/xl/comments35.xml" ContentType="application/vnd.openxmlformats-officedocument.spreadsheetml.comments+xml"/>
  <Override PartName="/xl/drawings/drawing37.xml" ContentType="application/vnd.openxmlformats-officedocument.drawing+xml"/>
  <Override PartName="/xl/tables/table10.xml" ContentType="application/vnd.openxmlformats-officedocument.spreadsheetml.table+xml"/>
  <Override PartName="/xl/comments36.xml" ContentType="application/vnd.openxmlformats-officedocument.spreadsheetml.comments+xml"/>
  <Override PartName="/xl/drawings/drawing38.xml" ContentType="application/vnd.openxmlformats-officedocument.drawing+xml"/>
  <Override PartName="/xl/tables/table11.xml" ContentType="application/vnd.openxmlformats-officedocument.spreadsheetml.table+xml"/>
  <Override PartName="/xl/comments37.xml" ContentType="application/vnd.openxmlformats-officedocument.spreadsheetml.comments+xml"/>
  <Override PartName="/xl/drawings/drawing39.xml" ContentType="application/vnd.openxmlformats-officedocument.drawing+xml"/>
  <Override PartName="/xl/tables/table12.xml" ContentType="application/vnd.openxmlformats-officedocument.spreadsheetml.table+xml"/>
  <Override PartName="/xl/comments38.xml" ContentType="application/vnd.openxmlformats-officedocument.spreadsheetml.comments+xml"/>
  <Override PartName="/xl/drawings/drawing40.xml" ContentType="application/vnd.openxmlformats-officedocument.drawing+xml"/>
  <Override PartName="/xl/tables/table13.xml" ContentType="application/vnd.openxmlformats-officedocument.spreadsheetml.table+xml"/>
  <Override PartName="/xl/comments39.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2026-27\"/>
    </mc:Choice>
  </mc:AlternateContent>
  <xr:revisionPtr revIDLastSave="0" documentId="13_ncr:1_{49CA3752-0F86-4570-93D6-1AD80EDD5EB8}" xr6:coauthVersionLast="47" xr6:coauthVersionMax="47" xr10:uidLastSave="{00000000-0000-0000-0000-000000000000}"/>
  <workbookProtection workbookAlgorithmName="SHA-512" workbookHashValue="uoQHKX9o1z3LYp1CjtsRrwd2m8LIsOSY+ZwXScZvbLVZ1I+ZTuaAXDrgdU9t0S5TFg8G3IxNEURhh59BeRyMpg==" workbookSaltValue="5zXYkgTSlOm6trz2+pza0A==" workbookSpinCount="100000" lockStructure="1"/>
  <bookViews>
    <workbookView xWindow="28680" yWindow="6390" windowWidth="29040" windowHeight="15720" tabRatio="996" firstSheet="2" activeTab="2" xr2:uid="{00000000-000D-0000-FFFF-FFFF00000000}"/>
  </bookViews>
  <sheets>
    <sheet name="HOME" sheetId="32" r:id="rId1"/>
    <sheet name="Holidays" sheetId="50" state="hidden" r:id="rId2"/>
    <sheet name="Brief Summary" sheetId="34" r:id="rId3"/>
    <sheet name="Detailed Summary" sheetId="3" r:id="rId4"/>
    <sheet name="Mon-Day 1-S1" sheetId="1" r:id="rId5"/>
    <sheet name="Tue-Day 2-S1" sheetId="2" r:id="rId6"/>
    <sheet name="Wed-Day 3-S1" sheetId="4" r:id="rId7"/>
    <sheet name="Thu-Day 4-S1" sheetId="5" r:id="rId8"/>
    <sheet name="Fri-Day 5-S1" sheetId="6" r:id="rId9"/>
    <sheet name="Day 6-S1" sheetId="7" r:id="rId10"/>
    <sheet name="Extra Day A-S1" sheetId="39" r:id="rId11"/>
    <sheet name="Extra Day B-S1" sheetId="40" r:id="rId12"/>
    <sheet name="Extra Day C-S1" sheetId="41" r:id="rId13"/>
    <sheet name="Extra Day D-S1" sheetId="42" r:id="rId14"/>
    <sheet name="Early Out 1-S1" sheetId="21" r:id="rId15"/>
    <sheet name="Early Out 2-S1" sheetId="22" r:id="rId16"/>
    <sheet name="Mon-Day 1-S2" sheetId="23" r:id="rId17"/>
    <sheet name="Tue-Day 2-S2" sheetId="24" r:id="rId18"/>
    <sheet name="Wed-Day 3-S2" sheetId="25" r:id="rId19"/>
    <sheet name="Thu-Day 4-S2" sheetId="26" r:id="rId20"/>
    <sheet name="Fri-Day 5-S2" sheetId="27" r:id="rId21"/>
    <sheet name="Day 6-S2" sheetId="28" r:id="rId22"/>
    <sheet name="Extra Day A-S2" sheetId="44" r:id="rId23"/>
    <sheet name="Extra Day B-S2" sheetId="43" r:id="rId24"/>
    <sheet name="Extra Day C-S2" sheetId="45" r:id="rId25"/>
    <sheet name="Extra Day D-S2" sheetId="46" r:id="rId26"/>
    <sheet name="Early Out 1-S2" sheetId="29" r:id="rId27"/>
    <sheet name="Early Out 2-S2" sheetId="30" r:id="rId28"/>
    <sheet name="August" sheetId="9" r:id="rId29"/>
    <sheet name="September" sheetId="10" r:id="rId30"/>
    <sheet name="October" sheetId="11" r:id="rId31"/>
    <sheet name="November" sheetId="12" r:id="rId32"/>
    <sheet name="December" sheetId="13" r:id="rId33"/>
    <sheet name="January" sheetId="14" r:id="rId34"/>
    <sheet name="February" sheetId="15" r:id="rId35"/>
    <sheet name="March" sheetId="16" r:id="rId36"/>
    <sheet name="April" sheetId="17" r:id="rId37"/>
    <sheet name="May" sheetId="18" r:id="rId38"/>
    <sheet name="June" sheetId="20" r:id="rId39"/>
    <sheet name="July" sheetId="31" r:id="rId40"/>
    <sheet name="Volunteering Def'n" sheetId="35" r:id="rId41"/>
    <sheet name="Assignable Def'n" sheetId="36" r:id="rId42"/>
    <sheet name="Instructional Def'n" sheetId="37" r:id="rId43"/>
    <sheet name="Calculating PT FTE" sheetId="38" r:id="rId44"/>
  </sheets>
  <definedNames>
    <definedName name="ColumnTitle1" localSheetId="36">TimeSheet_September[[#Headers],[Date(s)]]</definedName>
    <definedName name="ColumnTitle1" localSheetId="32">TimeSheet_September[[#Headers],[Date(s)]]</definedName>
    <definedName name="ColumnTitle1" localSheetId="34">TimeSheet_September[[#Headers],[Date(s)]]</definedName>
    <definedName name="ColumnTitle1" localSheetId="33">TimeSheet_September[[#Headers],[Date(s)]]</definedName>
    <definedName name="ColumnTitle1" localSheetId="35">TimeSheet_September[[#Headers],[Date(s)]]</definedName>
    <definedName name="ColumnTitle1" localSheetId="31">TimeSheet_September[[#Headers],[Date(s)]]</definedName>
    <definedName name="ColumnTitle1" localSheetId="30">TimeSheet_September[[#Headers],[Date(s)]]</definedName>
    <definedName name="ColumnTitle1" localSheetId="29">TimeSheet_September[[#Headers],[Date(s)]]</definedName>
    <definedName name="ColumnTitleRegion1..E6.1" localSheetId="36">April!$C$5</definedName>
    <definedName name="ColumnTitleRegion1..E6.1" localSheetId="32">December!$C$5</definedName>
    <definedName name="ColumnTitleRegion1..E6.1" localSheetId="34">February!$C$5</definedName>
    <definedName name="ColumnTitleRegion1..E6.1" localSheetId="33">January!$C$5</definedName>
    <definedName name="ColumnTitleRegion1..E6.1" localSheetId="35">March!$C$5</definedName>
    <definedName name="ColumnTitleRegion1..E6.1" localSheetId="31">November!$C$5</definedName>
    <definedName name="ColumnTitleRegion1..E6.1" localSheetId="30">October!$C$5</definedName>
    <definedName name="ColumnTitleRegion1..E6.1" localSheetId="29">September!$C$5</definedName>
    <definedName name="December" localSheetId="36">TimeSheet_August[[#Headers],[Date(s)]]</definedName>
    <definedName name="December" localSheetId="34">TimeSheet_August[[#Headers],[Date(s)]]</definedName>
    <definedName name="December" localSheetId="33">TimeSheet_August[[#Headers],[Date(s)]]</definedName>
    <definedName name="December" localSheetId="35">TimeSheet_August[[#Headers],[Date(s)]]</definedName>
    <definedName name="February" localSheetId="36">TimeSheet_August[[#Headers],[Date(s)]]</definedName>
    <definedName name="February" localSheetId="35">TimeSheet_August[[#Headers],[Date(s)]]</definedName>
    <definedName name="February_End">Holidays!$C$13</definedName>
    <definedName name="Interval" localSheetId="36">'Mon-Day 1-S1'!#REF!</definedName>
    <definedName name="Interval" localSheetId="9">'Day 6-S1'!#REF!</definedName>
    <definedName name="Interval" localSheetId="21">'Day 6-S2'!#REF!</definedName>
    <definedName name="Interval" localSheetId="32">'Mon-Day 1-S1'!#REF!</definedName>
    <definedName name="Interval" localSheetId="3">'Detailed Summary'!#REF!</definedName>
    <definedName name="Interval" localSheetId="14">'Early Out 1-S1'!#REF!</definedName>
    <definedName name="Interval" localSheetId="26">'Early Out 1-S2'!#REF!</definedName>
    <definedName name="Interval" localSheetId="15">'Early Out 2-S1'!#REF!</definedName>
    <definedName name="Interval" localSheetId="27">'Early Out 2-S2'!#REF!</definedName>
    <definedName name="Interval" localSheetId="10">'Extra Day A-S1'!#REF!</definedName>
    <definedName name="Interval" localSheetId="22">'Extra Day A-S2'!#REF!</definedName>
    <definedName name="Interval" localSheetId="11">'Extra Day B-S1'!#REF!</definedName>
    <definedName name="Interval" localSheetId="23">'Extra Day B-S2'!#REF!</definedName>
    <definedName name="Interval" localSheetId="12">'Extra Day C-S1'!#REF!</definedName>
    <definedName name="Interval" localSheetId="24">'Extra Day C-S2'!#REF!</definedName>
    <definedName name="Interval" localSheetId="13">'Extra Day D-S1'!#REF!</definedName>
    <definedName name="Interval" localSheetId="25">'Extra Day D-S2'!#REF!</definedName>
    <definedName name="Interval" localSheetId="34">'Mon-Day 1-S1'!#REF!</definedName>
    <definedName name="Interval" localSheetId="8">'Fri-Day 5-S1'!#REF!</definedName>
    <definedName name="Interval" localSheetId="20">'Fri-Day 5-S2'!#REF!</definedName>
    <definedName name="Interval" localSheetId="33">'Mon-Day 1-S1'!#REF!</definedName>
    <definedName name="Interval" localSheetId="35">'Mon-Day 1-S1'!#REF!</definedName>
    <definedName name="Interval" localSheetId="31">'Mon-Day 1-S1'!#REF!</definedName>
    <definedName name="Interval" localSheetId="30">'Mon-Day 1-S1'!#REF!</definedName>
    <definedName name="Interval" localSheetId="7">'Thu-Day 4-S1'!#REF!</definedName>
    <definedName name="Interval" localSheetId="19">'Thu-Day 4-S2'!#REF!</definedName>
    <definedName name="Interval" localSheetId="5">'Tue-Day 2-S1'!#REF!</definedName>
    <definedName name="Interval" localSheetId="17">'Tue-Day 2-S2'!#REF!</definedName>
    <definedName name="Interval" localSheetId="6">'Wed-Day 3-S1'!#REF!</definedName>
    <definedName name="Interval" localSheetId="18">'Wed-Day 3-S2'!#REF!</definedName>
    <definedName name="January" localSheetId="36">TimeSheet_August[[#Headers],[Date(s)]]</definedName>
    <definedName name="January" localSheetId="34">TimeSheet_August[[#Headers],[Date(s)]]</definedName>
    <definedName name="January" localSheetId="35">TimeSheet_August[[#Headers],[Date(s)]]</definedName>
    <definedName name="March" localSheetId="36">'Mon-Day 1-S1'!#REF!</definedName>
    <definedName name="March" localSheetId="35">'Mon-Day 1-S1'!#REF!</definedName>
    <definedName name="November" localSheetId="36">'Mon-Day 1-S1'!#REF!</definedName>
    <definedName name="November" localSheetId="32">'Mon-Day 1-S1'!#REF!</definedName>
    <definedName name="November" localSheetId="34">'Mon-Day 1-S1'!#REF!</definedName>
    <definedName name="November" localSheetId="33">'Mon-Day 1-S1'!#REF!</definedName>
    <definedName name="November" localSheetId="35">'Mon-Day 1-S1'!#REF!</definedName>
    <definedName name="October" localSheetId="36">TimeSheet_August[[#Headers],[Date(s)]]</definedName>
    <definedName name="October" localSheetId="32">TimeSheet_August[[#Headers],[Date(s)]]</definedName>
    <definedName name="October" localSheetId="34">TimeSheet_August[[#Headers],[Date(s)]]</definedName>
    <definedName name="October" localSheetId="33">TimeSheet_August[[#Headers],[Date(s)]]</definedName>
    <definedName name="October" localSheetId="35">TimeSheet_August[[#Headers],[Date(s)]]</definedName>
    <definedName name="October" localSheetId="31">TimeSheet_August[[#Headers],[Date(s)]]</definedName>
    <definedName name="_xlnm.Print_Area" localSheetId="36">April!$A$1:$J$37</definedName>
    <definedName name="_xlnm.Print_Area" localSheetId="32">December!$A$1:$J$37</definedName>
    <definedName name="_xlnm.Print_Area" localSheetId="34">February!$A$1:$J$37</definedName>
    <definedName name="_xlnm.Print_Area" localSheetId="33">January!$A$1:$J$37</definedName>
    <definedName name="_xlnm.Print_Area" localSheetId="35">March!$A$1:$J$37</definedName>
    <definedName name="_xlnm.Print_Area" localSheetId="31">November!$A$1:$J$37</definedName>
    <definedName name="_xlnm.Print_Area" localSheetId="30">October!$A$1:$J$37</definedName>
    <definedName name="_xlnm.Print_Area" localSheetId="29">September!$A$1:$J$37</definedName>
    <definedName name="_xlnm.Print_Titles" localSheetId="36">April!$7:$7</definedName>
    <definedName name="_xlnm.Print_Titles" localSheetId="28">August!$7:$7</definedName>
    <definedName name="_xlnm.Print_Titles" localSheetId="9">'Day 6-S1'!$4:$4</definedName>
    <definedName name="_xlnm.Print_Titles" localSheetId="21">'Day 6-S2'!$4:$4</definedName>
    <definedName name="_xlnm.Print_Titles" localSheetId="32">December!$7:$7</definedName>
    <definedName name="_xlnm.Print_Titles" localSheetId="3">'Detailed Summary'!$6:$6</definedName>
    <definedName name="_xlnm.Print_Titles" localSheetId="14">'Early Out 1-S1'!$4:$4</definedName>
    <definedName name="_xlnm.Print_Titles" localSheetId="26">'Early Out 1-S2'!$4:$4</definedName>
    <definedName name="_xlnm.Print_Titles" localSheetId="15">'Early Out 2-S1'!$4:$4</definedName>
    <definedName name="_xlnm.Print_Titles" localSheetId="27">'Early Out 2-S2'!$4:$4</definedName>
    <definedName name="_xlnm.Print_Titles" localSheetId="10">'Extra Day A-S1'!$4:$4</definedName>
    <definedName name="_xlnm.Print_Titles" localSheetId="22">'Extra Day A-S2'!$4:$4</definedName>
    <definedName name="_xlnm.Print_Titles" localSheetId="11">'Extra Day B-S1'!$4:$4</definedName>
    <definedName name="_xlnm.Print_Titles" localSheetId="23">'Extra Day B-S2'!$4:$4</definedName>
    <definedName name="_xlnm.Print_Titles" localSheetId="12">'Extra Day C-S1'!$4:$4</definedName>
    <definedName name="_xlnm.Print_Titles" localSheetId="24">'Extra Day C-S2'!$4:$4</definedName>
    <definedName name="_xlnm.Print_Titles" localSheetId="13">'Extra Day D-S1'!$4:$4</definedName>
    <definedName name="_xlnm.Print_Titles" localSheetId="25">'Extra Day D-S2'!$4:$4</definedName>
    <definedName name="_xlnm.Print_Titles" localSheetId="34">February!$7:$7</definedName>
    <definedName name="_xlnm.Print_Titles" localSheetId="8">'Fri-Day 5-S1'!$4:$4</definedName>
    <definedName name="_xlnm.Print_Titles" localSheetId="20">'Fri-Day 5-S2'!$4:$4</definedName>
    <definedName name="_xlnm.Print_Titles" localSheetId="33">January!$7:$7</definedName>
    <definedName name="_xlnm.Print_Titles" localSheetId="35">March!$7:$7</definedName>
    <definedName name="_xlnm.Print_Titles" localSheetId="4">'Mon-Day 1-S1'!$4:$4</definedName>
    <definedName name="_xlnm.Print_Titles" localSheetId="16">'Mon-Day 1-S2'!$4:$4</definedName>
    <definedName name="_xlnm.Print_Titles" localSheetId="31">November!$7:$7</definedName>
    <definedName name="_xlnm.Print_Titles" localSheetId="30">October!$7:$7</definedName>
    <definedName name="_xlnm.Print_Titles" localSheetId="29">September!$7:$7</definedName>
    <definedName name="_xlnm.Print_Titles" localSheetId="7">'Thu-Day 4-S1'!$4:$4</definedName>
    <definedName name="_xlnm.Print_Titles" localSheetId="19">'Thu-Day 4-S2'!$4:$4</definedName>
    <definedName name="_xlnm.Print_Titles" localSheetId="5">'Tue-Day 2-S1'!$4:$4</definedName>
    <definedName name="_xlnm.Print_Titles" localSheetId="17">'Tue-Day 2-S2'!$4:$4</definedName>
    <definedName name="_xlnm.Print_Titles" localSheetId="6">'Wed-Day 3-S1'!$4:$4</definedName>
    <definedName name="_xlnm.Print_Titles" localSheetId="18">'Wed-Day 3-S2'!$4:$4</definedName>
    <definedName name="qwerty" localSheetId="36">TimeSheet_August[[#Headers],[Date(s)]]</definedName>
    <definedName name="sdf" localSheetId="36">'Mon-Day 1-S1'!#REF!</definedName>
    <definedName name="sdf" localSheetId="35">'Mon-Day 1-S1'!#REF!</definedName>
    <definedName name="Start_Year">Holidays!$J$2</definedName>
    <definedName name="StartTime" localSheetId="36">'Mon-Day 1-S1'!#REF!</definedName>
    <definedName name="StartTime" localSheetId="9">'Day 6-S1'!#REF!</definedName>
    <definedName name="StartTime" localSheetId="21">'Day 6-S2'!#REF!</definedName>
    <definedName name="StartTime" localSheetId="32">'Mon-Day 1-S1'!#REF!</definedName>
    <definedName name="StartTime" localSheetId="3">'Detailed Summary'!#REF!</definedName>
    <definedName name="StartTime" localSheetId="14">'Early Out 1-S1'!#REF!</definedName>
    <definedName name="StartTime" localSheetId="26">'Early Out 1-S2'!#REF!</definedName>
    <definedName name="StartTime" localSheetId="15">'Early Out 2-S1'!#REF!</definedName>
    <definedName name="StartTime" localSheetId="27">'Early Out 2-S2'!#REF!</definedName>
    <definedName name="StartTime" localSheetId="10">'Extra Day A-S1'!#REF!</definedName>
    <definedName name="StartTime" localSheetId="22">'Extra Day A-S2'!#REF!</definedName>
    <definedName name="StartTime" localSheetId="11">'Extra Day B-S1'!#REF!</definedName>
    <definedName name="StartTime" localSheetId="23">'Extra Day B-S2'!#REF!</definedName>
    <definedName name="StartTime" localSheetId="12">'Extra Day C-S1'!#REF!</definedName>
    <definedName name="StartTime" localSheetId="24">'Extra Day C-S2'!#REF!</definedName>
    <definedName name="StartTime" localSheetId="13">'Extra Day D-S1'!#REF!</definedName>
    <definedName name="StartTime" localSheetId="25">'Extra Day D-S2'!#REF!</definedName>
    <definedName name="StartTime" localSheetId="34">'Mon-Day 1-S1'!#REF!</definedName>
    <definedName name="StartTime" localSheetId="8">'Fri-Day 5-S1'!#REF!</definedName>
    <definedName name="StartTime" localSheetId="20">'Fri-Day 5-S2'!#REF!</definedName>
    <definedName name="StartTime" localSheetId="33">'Mon-Day 1-S1'!#REF!</definedName>
    <definedName name="StartTime" localSheetId="35">'Mon-Day 1-S1'!#REF!</definedName>
    <definedName name="StartTime" localSheetId="31">'Mon-Day 1-S1'!#REF!</definedName>
    <definedName name="StartTime" localSheetId="30">'Mon-Day 1-S1'!#REF!</definedName>
    <definedName name="StartTime" localSheetId="7">'Thu-Day 4-S1'!#REF!</definedName>
    <definedName name="StartTime" localSheetId="19">'Thu-Day 4-S2'!#REF!</definedName>
    <definedName name="StartTime" localSheetId="5">'Tue-Day 2-S1'!#REF!</definedName>
    <definedName name="StartTime" localSheetId="17">'Tue-Day 2-S2'!#REF!</definedName>
    <definedName name="StartTime" localSheetId="6">'Wed-Day 3-S1'!#REF!</definedName>
    <definedName name="StartTime" localSheetId="18">'Wed-Day 3-S2'!#REF!</definedName>
    <definedName name="WorkweekHours" localSheetId="36">April!$C$6</definedName>
    <definedName name="WorkweekHours" localSheetId="32">December!$C$6</definedName>
    <definedName name="WorkweekHours" localSheetId="34">February!$C$6</definedName>
    <definedName name="WorkweekHours" localSheetId="33">January!$C$6</definedName>
    <definedName name="WorkweekHours" localSheetId="35">March!$C$6</definedName>
    <definedName name="WorkweekHours" localSheetId="31">November!$C$6</definedName>
    <definedName name="WorkweekHours" localSheetId="30">October!$C$6</definedName>
    <definedName name="WorkweekHours" localSheetId="29">September!$C$6</definedName>
    <definedName name="zxcv" localSheetId="36">TimeSheet_August[[#Headers],[Date(s)]]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34" l="1"/>
  <c r="F1" i="34"/>
  <c r="M3" i="50"/>
  <c r="C13" i="50"/>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8" i="9"/>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7" i="32"/>
  <c r="F6" i="32"/>
  <c r="C7" i="34"/>
  <c r="C6" i="32"/>
  <c r="J31" i="20"/>
  <c r="J32" i="17"/>
  <c r="E28" i="3"/>
  <c r="E27" i="3"/>
  <c r="E26" i="3"/>
  <c r="E25" i="3"/>
  <c r="E15" i="3"/>
  <c r="E14" i="3"/>
  <c r="E13" i="3"/>
  <c r="E12" i="3"/>
  <c r="H37" i="46"/>
  <c r="G37" i="46"/>
  <c r="E38" i="46"/>
  <c r="F2" i="46"/>
  <c r="D28" i="3"/>
  <c r="E36" i="46"/>
  <c r="B36" i="46"/>
  <c r="E35" i="46"/>
  <c r="B35" i="46"/>
  <c r="E34" i="46"/>
  <c r="F34" i="46"/>
  <c r="B34" i="46"/>
  <c r="E33" i="46"/>
  <c r="B33" i="46"/>
  <c r="E32" i="46"/>
  <c r="F32" i="46"/>
  <c r="B32" i="46"/>
  <c r="E31" i="46"/>
  <c r="B31" i="46"/>
  <c r="E30" i="46"/>
  <c r="F30" i="46"/>
  <c r="B30" i="46"/>
  <c r="E29" i="46"/>
  <c r="B29" i="46"/>
  <c r="E28" i="46"/>
  <c r="B28" i="46"/>
  <c r="E27" i="46"/>
  <c r="B27" i="46"/>
  <c r="E26" i="46"/>
  <c r="F26" i="46"/>
  <c r="B26" i="46"/>
  <c r="E25" i="46"/>
  <c r="B25" i="46"/>
  <c r="E24" i="46"/>
  <c r="B24" i="46"/>
  <c r="E23" i="46"/>
  <c r="B23" i="46"/>
  <c r="E22" i="46"/>
  <c r="B22" i="46"/>
  <c r="F21" i="46"/>
  <c r="E21" i="46"/>
  <c r="B21" i="46"/>
  <c r="E20" i="46"/>
  <c r="B20" i="46"/>
  <c r="E19" i="46"/>
  <c r="B19" i="46"/>
  <c r="E18" i="46"/>
  <c r="B18" i="46"/>
  <c r="E17" i="46"/>
  <c r="B17" i="46"/>
  <c r="E16" i="46"/>
  <c r="F16" i="46"/>
  <c r="B16" i="46"/>
  <c r="E15" i="46"/>
  <c r="B15" i="46"/>
  <c r="E14" i="46"/>
  <c r="F14" i="46"/>
  <c r="B14" i="46"/>
  <c r="E13" i="46"/>
  <c r="B13" i="46"/>
  <c r="E12" i="46"/>
  <c r="B12" i="46"/>
  <c r="E11" i="46"/>
  <c r="B11" i="46"/>
  <c r="E10" i="46"/>
  <c r="F10" i="46"/>
  <c r="B10" i="46"/>
  <c r="E9" i="46"/>
  <c r="B9" i="46"/>
  <c r="F8" i="46"/>
  <c r="E8" i="46"/>
  <c r="B8" i="46"/>
  <c r="E7" i="46"/>
  <c r="B7" i="46"/>
  <c r="E6" i="46"/>
  <c r="F6" i="46"/>
  <c r="B6" i="46"/>
  <c r="E5" i="46"/>
  <c r="B5" i="46"/>
  <c r="E4" i="46"/>
  <c r="B4" i="46"/>
  <c r="H37" i="45"/>
  <c r="G37" i="45"/>
  <c r="E38" i="45"/>
  <c r="F2" i="45"/>
  <c r="D27" i="3"/>
  <c r="E36" i="45"/>
  <c r="B36" i="45"/>
  <c r="E35" i="45"/>
  <c r="B35" i="45"/>
  <c r="E34" i="45"/>
  <c r="F34" i="45"/>
  <c r="B34" i="45"/>
  <c r="E33" i="45"/>
  <c r="B33" i="45"/>
  <c r="E32" i="45"/>
  <c r="F32" i="45"/>
  <c r="B32" i="45"/>
  <c r="E31" i="45"/>
  <c r="B31" i="45"/>
  <c r="E30" i="45"/>
  <c r="F30" i="45"/>
  <c r="B30" i="45"/>
  <c r="E29" i="45"/>
  <c r="B29" i="45"/>
  <c r="E28" i="45"/>
  <c r="B28" i="45"/>
  <c r="E27" i="45"/>
  <c r="B27" i="45"/>
  <c r="E26" i="45"/>
  <c r="F26" i="45"/>
  <c r="B26" i="45"/>
  <c r="E25" i="45"/>
  <c r="B25" i="45"/>
  <c r="E24" i="45"/>
  <c r="B24" i="45"/>
  <c r="E23" i="45"/>
  <c r="B23" i="45"/>
  <c r="E22" i="45"/>
  <c r="B22" i="45"/>
  <c r="F21" i="45"/>
  <c r="E21" i="45"/>
  <c r="B21" i="45"/>
  <c r="E20" i="45"/>
  <c r="B20" i="45"/>
  <c r="E19" i="45"/>
  <c r="B19" i="45"/>
  <c r="E18" i="45"/>
  <c r="B18" i="45"/>
  <c r="E17" i="45"/>
  <c r="B17" i="45"/>
  <c r="E16" i="45"/>
  <c r="F16" i="45"/>
  <c r="B16" i="45"/>
  <c r="E15" i="45"/>
  <c r="B15" i="45"/>
  <c r="E14" i="45"/>
  <c r="F14" i="45"/>
  <c r="B14" i="45"/>
  <c r="E13" i="45"/>
  <c r="B13" i="45"/>
  <c r="E12" i="45"/>
  <c r="B12" i="45"/>
  <c r="E11" i="45"/>
  <c r="B11" i="45"/>
  <c r="E10" i="45"/>
  <c r="F10" i="45"/>
  <c r="B10" i="45"/>
  <c r="E9" i="45"/>
  <c r="B9" i="45"/>
  <c r="F8" i="45"/>
  <c r="E8" i="45"/>
  <c r="B8" i="45"/>
  <c r="E7" i="45"/>
  <c r="B7" i="45"/>
  <c r="E6" i="45"/>
  <c r="F6" i="45"/>
  <c r="B6" i="45"/>
  <c r="E5" i="45"/>
  <c r="B5" i="45"/>
  <c r="E4" i="45"/>
  <c r="B4" i="45"/>
  <c r="H37" i="44"/>
  <c r="G37" i="44"/>
  <c r="E38" i="44"/>
  <c r="F2" i="44"/>
  <c r="D25" i="3"/>
  <c r="E36" i="44"/>
  <c r="B36" i="44"/>
  <c r="E35" i="44"/>
  <c r="B35" i="44"/>
  <c r="E34" i="44"/>
  <c r="F34" i="44"/>
  <c r="B34" i="44"/>
  <c r="E33" i="44"/>
  <c r="B33" i="44"/>
  <c r="E32" i="44"/>
  <c r="F32" i="44"/>
  <c r="B32" i="44"/>
  <c r="E31" i="44"/>
  <c r="B31" i="44"/>
  <c r="E30" i="44"/>
  <c r="F30" i="44"/>
  <c r="B30" i="44"/>
  <c r="E29" i="44"/>
  <c r="B29" i="44"/>
  <c r="E28" i="44"/>
  <c r="B28" i="44"/>
  <c r="E27" i="44"/>
  <c r="B27" i="44"/>
  <c r="E26" i="44"/>
  <c r="F26" i="44"/>
  <c r="B26" i="44"/>
  <c r="E25" i="44"/>
  <c r="B25" i="44"/>
  <c r="E24" i="44"/>
  <c r="B24" i="44"/>
  <c r="E23" i="44"/>
  <c r="B23" i="44"/>
  <c r="E22" i="44"/>
  <c r="B22" i="44"/>
  <c r="F21" i="44"/>
  <c r="E21" i="44"/>
  <c r="B21" i="44"/>
  <c r="E20" i="44"/>
  <c r="B20" i="44"/>
  <c r="E19" i="44"/>
  <c r="B19" i="44"/>
  <c r="E18" i="44"/>
  <c r="B18" i="44"/>
  <c r="E17" i="44"/>
  <c r="B17" i="44"/>
  <c r="E16" i="44"/>
  <c r="F16" i="44"/>
  <c r="B16" i="44"/>
  <c r="E15" i="44"/>
  <c r="B15" i="44"/>
  <c r="E14" i="44"/>
  <c r="F14" i="44"/>
  <c r="B14" i="44"/>
  <c r="E13" i="44"/>
  <c r="B13" i="44"/>
  <c r="E12" i="44"/>
  <c r="B12" i="44"/>
  <c r="E11" i="44"/>
  <c r="B11" i="44"/>
  <c r="E10" i="44"/>
  <c r="F10" i="44"/>
  <c r="B10" i="44"/>
  <c r="E9" i="44"/>
  <c r="B9" i="44"/>
  <c r="F8" i="44"/>
  <c r="E8" i="44"/>
  <c r="B8" i="44"/>
  <c r="E7" i="44"/>
  <c r="B7" i="44"/>
  <c r="E6" i="44"/>
  <c r="F6" i="44"/>
  <c r="B6" i="44"/>
  <c r="E5" i="44"/>
  <c r="B5" i="44"/>
  <c r="E4" i="44"/>
  <c r="B4" i="44"/>
  <c r="H37" i="43"/>
  <c r="G37" i="43"/>
  <c r="E38" i="43"/>
  <c r="F2" i="43"/>
  <c r="D26" i="3"/>
  <c r="E36" i="43"/>
  <c r="B36" i="43"/>
  <c r="E35" i="43"/>
  <c r="B35" i="43"/>
  <c r="E34" i="43"/>
  <c r="F34" i="43"/>
  <c r="B34" i="43"/>
  <c r="E33" i="43"/>
  <c r="B33" i="43"/>
  <c r="E32" i="43"/>
  <c r="F32" i="43"/>
  <c r="B32" i="43"/>
  <c r="E31" i="43"/>
  <c r="B31" i="43"/>
  <c r="E30" i="43"/>
  <c r="F30" i="43"/>
  <c r="B30" i="43"/>
  <c r="E29" i="43"/>
  <c r="B29" i="43"/>
  <c r="E28" i="43"/>
  <c r="B28" i="43"/>
  <c r="E27" i="43"/>
  <c r="B27" i="43"/>
  <c r="F26" i="43"/>
  <c r="E26" i="43"/>
  <c r="B26" i="43"/>
  <c r="E25" i="43"/>
  <c r="B25" i="43"/>
  <c r="E24" i="43"/>
  <c r="B24" i="43"/>
  <c r="E23" i="43"/>
  <c r="B23" i="43"/>
  <c r="E22" i="43"/>
  <c r="B22" i="43"/>
  <c r="F21" i="43"/>
  <c r="E21" i="43"/>
  <c r="B21" i="43"/>
  <c r="E20" i="43"/>
  <c r="B20" i="43"/>
  <c r="E19" i="43"/>
  <c r="B19" i="43"/>
  <c r="E18" i="43"/>
  <c r="B18" i="43"/>
  <c r="E17" i="43"/>
  <c r="B17" i="43"/>
  <c r="E16" i="43"/>
  <c r="F16" i="43"/>
  <c r="B16" i="43"/>
  <c r="E15" i="43"/>
  <c r="B15" i="43"/>
  <c r="F14" i="43"/>
  <c r="E14" i="43"/>
  <c r="B14" i="43"/>
  <c r="E13" i="43"/>
  <c r="B13" i="43"/>
  <c r="E12" i="43"/>
  <c r="B12" i="43"/>
  <c r="E11" i="43"/>
  <c r="B11" i="43"/>
  <c r="F10" i="43"/>
  <c r="E10" i="43"/>
  <c r="B10" i="43"/>
  <c r="E9" i="43"/>
  <c r="B9" i="43"/>
  <c r="E8" i="43"/>
  <c r="F8" i="43"/>
  <c r="B8" i="43"/>
  <c r="E7" i="43"/>
  <c r="B7" i="43"/>
  <c r="E6" i="43"/>
  <c r="F6" i="43"/>
  <c r="B6" i="43"/>
  <c r="E5" i="43"/>
  <c r="B5" i="43"/>
  <c r="E4" i="43"/>
  <c r="B4" i="43"/>
  <c r="H37" i="42"/>
  <c r="G37" i="42"/>
  <c r="E36" i="42"/>
  <c r="B36" i="42"/>
  <c r="E35" i="42"/>
  <c r="B35" i="42"/>
  <c r="E34" i="42"/>
  <c r="F34" i="42"/>
  <c r="B34" i="42"/>
  <c r="E33" i="42"/>
  <c r="B33" i="42"/>
  <c r="E32" i="42"/>
  <c r="F32" i="42"/>
  <c r="B32" i="42"/>
  <c r="E31" i="42"/>
  <c r="B31" i="42"/>
  <c r="F30" i="42"/>
  <c r="E30" i="42"/>
  <c r="B30" i="42"/>
  <c r="E29" i="42"/>
  <c r="B29" i="42"/>
  <c r="E28" i="42"/>
  <c r="B28" i="42"/>
  <c r="E27" i="42"/>
  <c r="B27" i="42"/>
  <c r="E26" i="42"/>
  <c r="F26" i="42"/>
  <c r="B26" i="42"/>
  <c r="E25" i="42"/>
  <c r="B25" i="42"/>
  <c r="E24" i="42"/>
  <c r="B24" i="42"/>
  <c r="E23" i="42"/>
  <c r="B23" i="42"/>
  <c r="E22" i="42"/>
  <c r="B22" i="42"/>
  <c r="F21" i="42"/>
  <c r="E21" i="42"/>
  <c r="B21" i="42"/>
  <c r="E20" i="42"/>
  <c r="B20" i="42"/>
  <c r="E19" i="42"/>
  <c r="B19" i="42"/>
  <c r="E18" i="42"/>
  <c r="B18" i="42"/>
  <c r="E17" i="42"/>
  <c r="B17" i="42"/>
  <c r="E16" i="42"/>
  <c r="F16" i="42"/>
  <c r="B16" i="42"/>
  <c r="E15" i="42"/>
  <c r="B15" i="42"/>
  <c r="F14" i="42"/>
  <c r="E14" i="42"/>
  <c r="B14" i="42"/>
  <c r="E13" i="42"/>
  <c r="B13" i="42"/>
  <c r="E12" i="42"/>
  <c r="B12" i="42"/>
  <c r="E11" i="42"/>
  <c r="B11" i="42"/>
  <c r="E10" i="42"/>
  <c r="F10" i="42"/>
  <c r="B10" i="42"/>
  <c r="E9" i="42"/>
  <c r="B9" i="42"/>
  <c r="E8" i="42"/>
  <c r="F8" i="42"/>
  <c r="B8" i="42"/>
  <c r="E7" i="42"/>
  <c r="B7" i="42"/>
  <c r="E6" i="42"/>
  <c r="F6" i="42"/>
  <c r="B6" i="42"/>
  <c r="E5" i="42"/>
  <c r="B5" i="42"/>
  <c r="E4" i="42"/>
  <c r="B4" i="42"/>
  <c r="H37" i="41"/>
  <c r="G37" i="41"/>
  <c r="E36" i="41"/>
  <c r="B36" i="41"/>
  <c r="E35" i="41"/>
  <c r="B35" i="41"/>
  <c r="E34" i="41"/>
  <c r="F34" i="41"/>
  <c r="B34" i="41"/>
  <c r="E33" i="41"/>
  <c r="B33" i="41"/>
  <c r="E32" i="41"/>
  <c r="F32" i="41"/>
  <c r="B32" i="41"/>
  <c r="E31" i="41"/>
  <c r="B31" i="41"/>
  <c r="F30" i="41"/>
  <c r="E30" i="41"/>
  <c r="B30" i="41"/>
  <c r="E29" i="41"/>
  <c r="B29" i="41"/>
  <c r="E28" i="41"/>
  <c r="B28" i="41"/>
  <c r="E27" i="41"/>
  <c r="B27" i="41"/>
  <c r="E26" i="41"/>
  <c r="F26" i="41"/>
  <c r="B26" i="41"/>
  <c r="E25" i="41"/>
  <c r="B25" i="41"/>
  <c r="E24" i="41"/>
  <c r="B24" i="41"/>
  <c r="E23" i="41"/>
  <c r="B23" i="41"/>
  <c r="E22" i="41"/>
  <c r="B22" i="41"/>
  <c r="F21" i="41"/>
  <c r="E21" i="41"/>
  <c r="B21" i="41"/>
  <c r="E20" i="41"/>
  <c r="B20" i="41"/>
  <c r="E19" i="41"/>
  <c r="B19" i="41"/>
  <c r="E18" i="41"/>
  <c r="B18" i="41"/>
  <c r="E17" i="41"/>
  <c r="B17" i="41"/>
  <c r="E16" i="41"/>
  <c r="F16" i="41"/>
  <c r="B16" i="41"/>
  <c r="E15" i="41"/>
  <c r="B15" i="41"/>
  <c r="F14" i="41"/>
  <c r="E14" i="41"/>
  <c r="B14" i="41"/>
  <c r="E13" i="41"/>
  <c r="B13" i="41"/>
  <c r="E12" i="41"/>
  <c r="B12" i="41"/>
  <c r="E11" i="41"/>
  <c r="B11" i="41"/>
  <c r="E10" i="41"/>
  <c r="F10" i="41"/>
  <c r="B10" i="41"/>
  <c r="E9" i="41"/>
  <c r="B9" i="41"/>
  <c r="E8" i="41"/>
  <c r="F8" i="41"/>
  <c r="B8" i="41"/>
  <c r="E7" i="41"/>
  <c r="B7" i="41"/>
  <c r="E6" i="41"/>
  <c r="F6" i="41"/>
  <c r="B6" i="41"/>
  <c r="E5" i="41"/>
  <c r="B5" i="41"/>
  <c r="E4" i="41"/>
  <c r="B4" i="41"/>
  <c r="H37" i="40"/>
  <c r="G37" i="40"/>
  <c r="E36" i="40"/>
  <c r="B36" i="40"/>
  <c r="E35" i="40"/>
  <c r="B35" i="40"/>
  <c r="E34" i="40"/>
  <c r="F34" i="40"/>
  <c r="B34" i="40"/>
  <c r="E33" i="40"/>
  <c r="B33" i="40"/>
  <c r="E32" i="40"/>
  <c r="F32" i="40"/>
  <c r="B32" i="40"/>
  <c r="E31" i="40"/>
  <c r="B31" i="40"/>
  <c r="F30" i="40"/>
  <c r="E30" i="40"/>
  <c r="B30" i="40"/>
  <c r="E29" i="40"/>
  <c r="B29" i="40"/>
  <c r="E28" i="40"/>
  <c r="B28" i="40"/>
  <c r="E27" i="40"/>
  <c r="B27" i="40"/>
  <c r="E26" i="40"/>
  <c r="F26" i="40"/>
  <c r="B26" i="40"/>
  <c r="E25" i="40"/>
  <c r="B25" i="40"/>
  <c r="E24" i="40"/>
  <c r="B24" i="40"/>
  <c r="E23" i="40"/>
  <c r="B23" i="40"/>
  <c r="E22" i="40"/>
  <c r="B22" i="40"/>
  <c r="F21" i="40"/>
  <c r="E21" i="40"/>
  <c r="B21" i="40"/>
  <c r="E20" i="40"/>
  <c r="B20" i="40"/>
  <c r="E19" i="40"/>
  <c r="B19" i="40"/>
  <c r="E18" i="40"/>
  <c r="B18" i="40"/>
  <c r="E17" i="40"/>
  <c r="B17" i="40"/>
  <c r="E16" i="40"/>
  <c r="F16" i="40"/>
  <c r="B16" i="40"/>
  <c r="E15" i="40"/>
  <c r="B15" i="40"/>
  <c r="F14" i="40"/>
  <c r="E14" i="40"/>
  <c r="B14" i="40"/>
  <c r="E13" i="40"/>
  <c r="B13" i="40"/>
  <c r="E12" i="40"/>
  <c r="B12" i="40"/>
  <c r="E11" i="40"/>
  <c r="B11" i="40"/>
  <c r="E10" i="40"/>
  <c r="F10" i="40"/>
  <c r="B10" i="40"/>
  <c r="E9" i="40"/>
  <c r="B9" i="40"/>
  <c r="E8" i="40"/>
  <c r="F8" i="40"/>
  <c r="B8" i="40"/>
  <c r="E7" i="40"/>
  <c r="B7" i="40"/>
  <c r="E6" i="40"/>
  <c r="F6" i="40"/>
  <c r="B6" i="40"/>
  <c r="E5" i="40"/>
  <c r="B5" i="40"/>
  <c r="E4" i="40"/>
  <c r="B4" i="40"/>
  <c r="H37" i="39"/>
  <c r="G37" i="39"/>
  <c r="E36" i="39"/>
  <c r="B36" i="39"/>
  <c r="E35" i="39"/>
  <c r="B35" i="39"/>
  <c r="E34" i="39"/>
  <c r="F34" i="39"/>
  <c r="B34" i="39"/>
  <c r="E33" i="39"/>
  <c r="B33" i="39"/>
  <c r="E32" i="39"/>
  <c r="F32" i="39"/>
  <c r="B32" i="39"/>
  <c r="E31" i="39"/>
  <c r="B31" i="39"/>
  <c r="F30" i="39"/>
  <c r="E30" i="39"/>
  <c r="B30" i="39"/>
  <c r="E29" i="39"/>
  <c r="B29" i="39"/>
  <c r="E28" i="39"/>
  <c r="B28" i="39"/>
  <c r="E27" i="39"/>
  <c r="B27" i="39"/>
  <c r="E26" i="39"/>
  <c r="F26" i="39"/>
  <c r="B26" i="39"/>
  <c r="E25" i="39"/>
  <c r="B25" i="39"/>
  <c r="E24" i="39"/>
  <c r="B24" i="39"/>
  <c r="E23" i="39"/>
  <c r="B23" i="39"/>
  <c r="E22" i="39"/>
  <c r="B22" i="39"/>
  <c r="E21" i="39"/>
  <c r="F21" i="39"/>
  <c r="B21" i="39"/>
  <c r="E20" i="39"/>
  <c r="B20" i="39"/>
  <c r="E19" i="39"/>
  <c r="B19" i="39"/>
  <c r="E18" i="39"/>
  <c r="B18" i="39"/>
  <c r="E17" i="39"/>
  <c r="B17" i="39"/>
  <c r="E16" i="39"/>
  <c r="F16" i="39"/>
  <c r="B16" i="39"/>
  <c r="E15" i="39"/>
  <c r="B15" i="39"/>
  <c r="F14" i="39"/>
  <c r="E14" i="39"/>
  <c r="B14" i="39"/>
  <c r="E13" i="39"/>
  <c r="B13" i="39"/>
  <c r="E12" i="39"/>
  <c r="B12" i="39"/>
  <c r="E11" i="39"/>
  <c r="B11" i="39"/>
  <c r="E10" i="39"/>
  <c r="F10" i="39"/>
  <c r="B10" i="39"/>
  <c r="E9" i="39"/>
  <c r="B9" i="39"/>
  <c r="E8" i="39"/>
  <c r="F8" i="39"/>
  <c r="B8" i="39"/>
  <c r="E7" i="39"/>
  <c r="B7" i="39"/>
  <c r="E6" i="39"/>
  <c r="F6" i="39"/>
  <c r="B6" i="39"/>
  <c r="E5" i="39"/>
  <c r="B5" i="39"/>
  <c r="E4" i="39"/>
  <c r="B4" i="39"/>
  <c r="F39" i="34"/>
  <c r="A70" i="34"/>
  <c r="C60" i="34"/>
  <c r="C59" i="34"/>
  <c r="C58" i="34"/>
  <c r="C57" i="34"/>
  <c r="C48" i="34"/>
  <c r="C47" i="34"/>
  <c r="C46" i="34"/>
  <c r="C45" i="34"/>
  <c r="D32" i="34"/>
  <c r="D31" i="34"/>
  <c r="D30" i="34"/>
  <c r="D29" i="34"/>
  <c r="D20" i="34"/>
  <c r="D19" i="34"/>
  <c r="D18" i="34"/>
  <c r="D17" i="34"/>
  <c r="E38" i="39"/>
  <c r="F2" i="39"/>
  <c r="D12" i="3"/>
  <c r="E38" i="40"/>
  <c r="F2" i="40"/>
  <c r="D13" i="3"/>
  <c r="E38" i="41"/>
  <c r="F2" i="41"/>
  <c r="D14" i="3"/>
  <c r="E38" i="42"/>
  <c r="F2" i="42"/>
  <c r="D15" i="3"/>
  <c r="F37" i="46"/>
  <c r="C38" i="46"/>
  <c r="C2" i="46"/>
  <c r="F37" i="45"/>
  <c r="C38" i="45"/>
  <c r="C2" i="45"/>
  <c r="F37" i="44"/>
  <c r="C38" i="44"/>
  <c r="C2" i="44"/>
  <c r="F37" i="43"/>
  <c r="C38" i="43"/>
  <c r="C2" i="43"/>
  <c r="F37" i="42"/>
  <c r="C38" i="42"/>
  <c r="C2" i="42"/>
  <c r="F37" i="41"/>
  <c r="C38" i="41"/>
  <c r="C2" i="41"/>
  <c r="F37" i="40"/>
  <c r="C38" i="40"/>
  <c r="C2" i="40"/>
  <c r="F37" i="39"/>
  <c r="C38" i="39"/>
  <c r="C2" i="39"/>
  <c r="E29" i="3"/>
  <c r="F1" i="41"/>
  <c r="C14" i="3"/>
  <c r="F14" i="3"/>
  <c r="F1" i="46"/>
  <c r="C28" i="3"/>
  <c r="F28" i="3"/>
  <c r="F1" i="42"/>
  <c r="C15" i="3"/>
  <c r="F15" i="3"/>
  <c r="F1" i="39"/>
  <c r="C12" i="3"/>
  <c r="F12" i="3"/>
  <c r="F1" i="43"/>
  <c r="C26" i="3"/>
  <c r="F26" i="3"/>
  <c r="F1" i="44"/>
  <c r="C25" i="3"/>
  <c r="F25" i="3"/>
  <c r="F1" i="45"/>
  <c r="C27" i="3"/>
  <c r="F27" i="3"/>
  <c r="F1" i="40"/>
  <c r="C13" i="3"/>
  <c r="F13" i="3"/>
  <c r="G2" i="3"/>
  <c r="E2" i="31"/>
  <c r="F4" i="31" s="1"/>
  <c r="E2" i="16"/>
  <c r="F4" i="16" s="1"/>
  <c r="E2" i="12"/>
  <c r="F4" i="12" s="1"/>
  <c r="E2" i="20"/>
  <c r="E2" i="15"/>
  <c r="F4" i="15" s="1"/>
  <c r="E2" i="11"/>
  <c r="E2" i="18"/>
  <c r="F4" i="18" s="1"/>
  <c r="E2" i="14"/>
  <c r="E2" i="10"/>
  <c r="F4" i="10" s="1"/>
  <c r="E2" i="17"/>
  <c r="F4" i="17" s="1"/>
  <c r="E2" i="13"/>
  <c r="F4" i="13" s="1"/>
  <c r="E2" i="9"/>
  <c r="E8" i="3"/>
  <c r="G13" i="34"/>
  <c r="G6" i="34"/>
  <c r="C62" i="34"/>
  <c r="C61" i="34"/>
  <c r="C56" i="34"/>
  <c r="C55" i="34"/>
  <c r="C54" i="34"/>
  <c r="C53" i="34"/>
  <c r="C52" i="34"/>
  <c r="C51" i="34"/>
  <c r="C50" i="34"/>
  <c r="C49" i="34"/>
  <c r="C44" i="34"/>
  <c r="C43" i="34"/>
  <c r="C42" i="34"/>
  <c r="C41" i="34"/>
  <c r="C40" i="34"/>
  <c r="E6" i="3"/>
  <c r="C39" i="34"/>
  <c r="A68" i="34"/>
  <c r="E7" i="3"/>
  <c r="G3" i="3"/>
  <c r="C5" i="34"/>
  <c r="D26" i="34"/>
  <c r="D27" i="34"/>
  <c r="D28" i="34"/>
  <c r="D33" i="34"/>
  <c r="D34" i="34"/>
  <c r="E30" i="3"/>
  <c r="E24" i="3"/>
  <c r="E23" i="3"/>
  <c r="E22" i="3"/>
  <c r="E21" i="3"/>
  <c r="E20" i="3"/>
  <c r="E19" i="3"/>
  <c r="E17" i="3"/>
  <c r="E16" i="3"/>
  <c r="E11" i="3"/>
  <c r="E10" i="3"/>
  <c r="E9" i="3"/>
  <c r="D2" i="3"/>
  <c r="D3" i="9" s="1"/>
  <c r="D1" i="3"/>
  <c r="D2" i="9" s="1"/>
  <c r="C4" i="34"/>
  <c r="B70" i="34"/>
  <c r="D25" i="34"/>
  <c r="D24" i="34"/>
  <c r="D23" i="34"/>
  <c r="D22" i="34"/>
  <c r="D21" i="34"/>
  <c r="D16" i="34"/>
  <c r="D15" i="34"/>
  <c r="D14" i="34"/>
  <c r="D13" i="34"/>
  <c r="D12" i="34"/>
  <c r="D11" i="34"/>
  <c r="E18" i="3"/>
  <c r="B68" i="34"/>
  <c r="C70" i="34"/>
  <c r="C6" i="34"/>
  <c r="E9" i="2"/>
  <c r="C68" i="34"/>
  <c r="F69" i="34"/>
  <c r="G69" i="34"/>
  <c r="I3" i="3"/>
  <c r="F6" i="34"/>
  <c r="E10" i="6"/>
  <c r="F10" i="6"/>
  <c r="E10" i="4"/>
  <c r="F10" i="4"/>
  <c r="E10" i="2"/>
  <c r="F10" i="2"/>
  <c r="F4" i="20"/>
  <c r="F4" i="14"/>
  <c r="E6" i="27"/>
  <c r="F6" i="27"/>
  <c r="E8" i="27"/>
  <c r="F8" i="27"/>
  <c r="E10" i="27"/>
  <c r="F10" i="27"/>
  <c r="E14" i="27"/>
  <c r="F14" i="27"/>
  <c r="E16" i="27"/>
  <c r="F16" i="27"/>
  <c r="E21" i="27"/>
  <c r="F21" i="27"/>
  <c r="E26" i="27"/>
  <c r="F26" i="27"/>
  <c r="E30" i="27"/>
  <c r="F30" i="27"/>
  <c r="E32" i="27"/>
  <c r="F32" i="27"/>
  <c r="E34" i="27"/>
  <c r="F34" i="27"/>
  <c r="G37" i="27"/>
  <c r="H37" i="27"/>
  <c r="E6" i="26"/>
  <c r="F6" i="26"/>
  <c r="E8" i="26"/>
  <c r="F8" i="26"/>
  <c r="E10" i="26"/>
  <c r="F10" i="26"/>
  <c r="E14" i="26"/>
  <c r="F14" i="26"/>
  <c r="E16" i="26"/>
  <c r="F16" i="26"/>
  <c r="E21" i="26"/>
  <c r="F21" i="26"/>
  <c r="E26" i="26"/>
  <c r="F26" i="26"/>
  <c r="E30" i="26"/>
  <c r="F30" i="26"/>
  <c r="E32" i="26"/>
  <c r="F32" i="26"/>
  <c r="E34" i="26"/>
  <c r="F34" i="26"/>
  <c r="G37" i="26"/>
  <c r="H37" i="26"/>
  <c r="E6" i="30"/>
  <c r="F6" i="30"/>
  <c r="E8" i="30"/>
  <c r="F8" i="30"/>
  <c r="E10" i="30"/>
  <c r="F10" i="30"/>
  <c r="E14" i="30"/>
  <c r="F14" i="30"/>
  <c r="E16" i="30"/>
  <c r="F16" i="30"/>
  <c r="E21" i="30"/>
  <c r="F21" i="30"/>
  <c r="E26" i="30"/>
  <c r="F26" i="30"/>
  <c r="E30" i="30"/>
  <c r="F30" i="30"/>
  <c r="E32" i="30"/>
  <c r="F32" i="30"/>
  <c r="E34" i="30"/>
  <c r="F34" i="30"/>
  <c r="G37" i="30"/>
  <c r="H37" i="30"/>
  <c r="E6" i="25"/>
  <c r="F6" i="25"/>
  <c r="E8" i="25"/>
  <c r="F8" i="25"/>
  <c r="E10" i="25"/>
  <c r="F10" i="25"/>
  <c r="E14" i="25"/>
  <c r="F14" i="25"/>
  <c r="E16" i="25"/>
  <c r="F16" i="25"/>
  <c r="E26" i="25"/>
  <c r="F26" i="25"/>
  <c r="E30" i="25"/>
  <c r="F30" i="25"/>
  <c r="E32" i="25"/>
  <c r="F32" i="25"/>
  <c r="E34" i="25"/>
  <c r="F34" i="25"/>
  <c r="G37" i="25"/>
  <c r="H37" i="25"/>
  <c r="E6" i="29"/>
  <c r="F6" i="29"/>
  <c r="E8" i="29"/>
  <c r="F8" i="29"/>
  <c r="E10" i="29"/>
  <c r="F10" i="29"/>
  <c r="E14" i="29"/>
  <c r="F14" i="29"/>
  <c r="E16" i="29"/>
  <c r="F16" i="29"/>
  <c r="E21" i="29"/>
  <c r="F21" i="29"/>
  <c r="E26" i="29"/>
  <c r="F26" i="29"/>
  <c r="E30" i="29"/>
  <c r="F30" i="29"/>
  <c r="E32" i="29"/>
  <c r="F32" i="29"/>
  <c r="E34" i="29"/>
  <c r="F34" i="29"/>
  <c r="G37" i="29"/>
  <c r="H37" i="29"/>
  <c r="E6" i="24"/>
  <c r="F6" i="24"/>
  <c r="E8" i="24"/>
  <c r="F8" i="24"/>
  <c r="E10" i="24"/>
  <c r="F10" i="24"/>
  <c r="E14" i="24"/>
  <c r="F14" i="24"/>
  <c r="E16" i="24"/>
  <c r="F16" i="24"/>
  <c r="E21" i="24"/>
  <c r="F21" i="24"/>
  <c r="E26" i="24"/>
  <c r="F26" i="24"/>
  <c r="E30" i="24"/>
  <c r="F30" i="24"/>
  <c r="E32" i="24"/>
  <c r="F32" i="24"/>
  <c r="E34" i="24"/>
  <c r="F34" i="24"/>
  <c r="G37" i="24"/>
  <c r="E38" i="24"/>
  <c r="F2" i="24"/>
  <c r="D20" i="3"/>
  <c r="H37" i="24"/>
  <c r="E6" i="28"/>
  <c r="F6" i="28"/>
  <c r="E8" i="28"/>
  <c r="F8" i="28"/>
  <c r="E10" i="28"/>
  <c r="F10" i="28"/>
  <c r="E14" i="28"/>
  <c r="F14" i="28"/>
  <c r="E16" i="28"/>
  <c r="F16" i="28"/>
  <c r="E21" i="28"/>
  <c r="F21" i="28"/>
  <c r="E26" i="28"/>
  <c r="F26" i="28"/>
  <c r="E30" i="28"/>
  <c r="F30" i="28"/>
  <c r="E32" i="28"/>
  <c r="F32" i="28"/>
  <c r="E34" i="28"/>
  <c r="F34" i="28"/>
  <c r="G37" i="28"/>
  <c r="H37" i="28"/>
  <c r="E38" i="28"/>
  <c r="F2" i="28"/>
  <c r="D24" i="3"/>
  <c r="E6" i="23"/>
  <c r="F6" i="23"/>
  <c r="E8" i="23"/>
  <c r="F8" i="23"/>
  <c r="E10" i="23"/>
  <c r="F10" i="23"/>
  <c r="E14" i="23"/>
  <c r="F14" i="23"/>
  <c r="E16" i="23"/>
  <c r="F16" i="23"/>
  <c r="E21" i="23"/>
  <c r="F21" i="23"/>
  <c r="E26" i="23"/>
  <c r="F26" i="23"/>
  <c r="E30" i="23"/>
  <c r="F30" i="23"/>
  <c r="E32" i="23"/>
  <c r="F32" i="23"/>
  <c r="E34" i="23"/>
  <c r="F34" i="23"/>
  <c r="G37" i="23"/>
  <c r="H37" i="23"/>
  <c r="J36" i="15"/>
  <c r="K36" i="15"/>
  <c r="L36" i="15"/>
  <c r="K8" i="15"/>
  <c r="L8" i="15" s="1"/>
  <c r="K9" i="15"/>
  <c r="L9" i="15" s="1"/>
  <c r="K10" i="15"/>
  <c r="L10" i="15" s="1"/>
  <c r="K11" i="15"/>
  <c r="L11" i="15"/>
  <c r="K12" i="15"/>
  <c r="L12" i="15" s="1"/>
  <c r="K13" i="15"/>
  <c r="L13" i="15" s="1"/>
  <c r="K14" i="15"/>
  <c r="L14" i="15" s="1"/>
  <c r="K15" i="15"/>
  <c r="L15" i="15"/>
  <c r="K16" i="15"/>
  <c r="L16" i="15" s="1"/>
  <c r="K17" i="15"/>
  <c r="L17" i="15" s="1"/>
  <c r="K18" i="15"/>
  <c r="L18" i="15"/>
  <c r="K19" i="15"/>
  <c r="L19" i="15" s="1"/>
  <c r="K20" i="15"/>
  <c r="L20" i="15" s="1"/>
  <c r="K21" i="15"/>
  <c r="L21" i="15" s="1"/>
  <c r="K22" i="15"/>
  <c r="L22" i="15"/>
  <c r="K23" i="15"/>
  <c r="L23" i="15"/>
  <c r="K24" i="15"/>
  <c r="L24" i="15" s="1"/>
  <c r="K25" i="15"/>
  <c r="L25" i="15" s="1"/>
  <c r="K26" i="15"/>
  <c r="L26" i="15" s="1"/>
  <c r="K27" i="15"/>
  <c r="L27" i="15"/>
  <c r="K28" i="15"/>
  <c r="L28" i="15" s="1"/>
  <c r="K29" i="15"/>
  <c r="L29" i="15" s="1"/>
  <c r="K30" i="15"/>
  <c r="L30" i="15" s="1"/>
  <c r="K31" i="15"/>
  <c r="L31" i="15" s="1"/>
  <c r="K32" i="15"/>
  <c r="L32" i="15" s="1"/>
  <c r="K33" i="15"/>
  <c r="L33" i="15" s="1"/>
  <c r="K34" i="15"/>
  <c r="L34" i="15"/>
  <c r="K35" i="15"/>
  <c r="L35" i="15" s="1"/>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K8" i="13"/>
  <c r="L8" i="13" s="1"/>
  <c r="K9" i="13"/>
  <c r="L9" i="13" s="1"/>
  <c r="K10" i="13"/>
  <c r="L10" i="13" s="1"/>
  <c r="K11" i="13"/>
  <c r="L11" i="13" s="1"/>
  <c r="K12" i="13"/>
  <c r="L12" i="13" s="1"/>
  <c r="K13" i="13"/>
  <c r="L13" i="13"/>
  <c r="K14" i="13"/>
  <c r="L14" i="13" s="1"/>
  <c r="K15" i="13"/>
  <c r="L15" i="13"/>
  <c r="K16" i="13"/>
  <c r="L16" i="13" s="1"/>
  <c r="K17" i="13"/>
  <c r="L17" i="13"/>
  <c r="K18" i="13"/>
  <c r="L18" i="13" s="1"/>
  <c r="K19" i="13"/>
  <c r="L19" i="13"/>
  <c r="K20" i="13"/>
  <c r="L20" i="13" s="1"/>
  <c r="K21" i="13"/>
  <c r="L21" i="13"/>
  <c r="K22" i="13"/>
  <c r="L22" i="13" s="1"/>
  <c r="K23" i="13"/>
  <c r="L23" i="13"/>
  <c r="K24" i="13"/>
  <c r="L24" i="13" s="1"/>
  <c r="K25" i="13"/>
  <c r="L25" i="13" s="1"/>
  <c r="K26" i="13"/>
  <c r="L26" i="13" s="1"/>
  <c r="K27" i="13"/>
  <c r="L27" i="13" s="1"/>
  <c r="K28" i="13"/>
  <c r="L28" i="13" s="1"/>
  <c r="K29" i="13"/>
  <c r="L29" i="13"/>
  <c r="K30" i="13"/>
  <c r="L30" i="13" s="1"/>
  <c r="K31" i="13"/>
  <c r="L31" i="13"/>
  <c r="K32" i="13"/>
  <c r="L32" i="13" s="1"/>
  <c r="K33" i="13"/>
  <c r="L33" i="13" s="1"/>
  <c r="K34" i="13"/>
  <c r="L34" i="13" s="1"/>
  <c r="K35" i="13"/>
  <c r="L35" i="13"/>
  <c r="K36" i="13"/>
  <c r="L36" i="13" s="1"/>
  <c r="K37" i="13"/>
  <c r="L37" i="13"/>
  <c r="K38" i="13"/>
  <c r="L38" i="13" s="1"/>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D4" i="31"/>
  <c r="D4" i="20"/>
  <c r="D4" i="18"/>
  <c r="D4" i="17"/>
  <c r="D4" i="16"/>
  <c r="D4" i="15"/>
  <c r="D4" i="14"/>
  <c r="D4" i="13"/>
  <c r="D4" i="12"/>
  <c r="D4" i="11"/>
  <c r="D4" i="10"/>
  <c r="D4" i="9"/>
  <c r="E6" i="1"/>
  <c r="F6" i="1"/>
  <c r="E8" i="1"/>
  <c r="F8" i="1"/>
  <c r="E10" i="1"/>
  <c r="F10" i="1"/>
  <c r="E14" i="1"/>
  <c r="F14" i="1"/>
  <c r="E16" i="1"/>
  <c r="F16" i="1"/>
  <c r="E21" i="1"/>
  <c r="F21" i="1"/>
  <c r="E26" i="1"/>
  <c r="F26" i="1"/>
  <c r="E30" i="1"/>
  <c r="F30" i="1"/>
  <c r="E32" i="1"/>
  <c r="F32" i="1"/>
  <c r="E34" i="1"/>
  <c r="F34" i="1"/>
  <c r="E6" i="2"/>
  <c r="F6" i="2"/>
  <c r="E8" i="2"/>
  <c r="F8" i="2"/>
  <c r="E14" i="2"/>
  <c r="F14" i="2"/>
  <c r="E16" i="2"/>
  <c r="F16" i="2"/>
  <c r="E21" i="2"/>
  <c r="F21" i="2"/>
  <c r="E26" i="2"/>
  <c r="F26" i="2"/>
  <c r="E30" i="2"/>
  <c r="F30" i="2"/>
  <c r="E32" i="2"/>
  <c r="F32" i="2"/>
  <c r="E34" i="2"/>
  <c r="F34" i="2"/>
  <c r="E6" i="4"/>
  <c r="F6" i="4"/>
  <c r="E8" i="4"/>
  <c r="F8" i="4"/>
  <c r="E14" i="4"/>
  <c r="F14" i="4"/>
  <c r="E16" i="4"/>
  <c r="F16" i="4"/>
  <c r="E21" i="4"/>
  <c r="F21" i="4"/>
  <c r="E26" i="4"/>
  <c r="F26" i="4"/>
  <c r="E30" i="4"/>
  <c r="F30" i="4"/>
  <c r="E32" i="4"/>
  <c r="F32" i="4"/>
  <c r="E34" i="4"/>
  <c r="F34" i="4"/>
  <c r="E6" i="5"/>
  <c r="F6" i="5"/>
  <c r="E8" i="5"/>
  <c r="F8" i="5"/>
  <c r="E10" i="5"/>
  <c r="F10" i="5"/>
  <c r="E14" i="5"/>
  <c r="F14" i="5"/>
  <c r="E16" i="5"/>
  <c r="F16" i="5"/>
  <c r="E21" i="5"/>
  <c r="F21" i="5"/>
  <c r="E26" i="5"/>
  <c r="F26" i="5"/>
  <c r="E30" i="5"/>
  <c r="F30" i="5"/>
  <c r="E32" i="5"/>
  <c r="F32" i="5"/>
  <c r="E34" i="5"/>
  <c r="F34" i="5"/>
  <c r="E6" i="6"/>
  <c r="F6" i="6"/>
  <c r="E8" i="6"/>
  <c r="F8" i="6"/>
  <c r="E14" i="6"/>
  <c r="F14" i="6"/>
  <c r="E16" i="6"/>
  <c r="F16" i="6"/>
  <c r="E21" i="6"/>
  <c r="F21" i="6"/>
  <c r="E26" i="6"/>
  <c r="F26" i="6"/>
  <c r="E30" i="6"/>
  <c r="F30" i="6"/>
  <c r="E32" i="6"/>
  <c r="F32" i="6"/>
  <c r="E34" i="6"/>
  <c r="F34" i="6"/>
  <c r="E6" i="7"/>
  <c r="F6" i="7"/>
  <c r="E8" i="7"/>
  <c r="F8" i="7"/>
  <c r="E10" i="7"/>
  <c r="F10" i="7"/>
  <c r="E14" i="7"/>
  <c r="F14" i="7"/>
  <c r="E16" i="7"/>
  <c r="F16" i="7"/>
  <c r="E21" i="7"/>
  <c r="F21" i="7"/>
  <c r="E26" i="7"/>
  <c r="F26" i="7"/>
  <c r="E30" i="7"/>
  <c r="F30" i="7"/>
  <c r="E32" i="7"/>
  <c r="F32" i="7"/>
  <c r="E34" i="7"/>
  <c r="F34" i="7"/>
  <c r="E6" i="21"/>
  <c r="F6" i="21"/>
  <c r="E8" i="21"/>
  <c r="F8" i="21"/>
  <c r="E10" i="21"/>
  <c r="F10" i="21"/>
  <c r="E14" i="21"/>
  <c r="F14" i="21"/>
  <c r="E16" i="21"/>
  <c r="F16" i="21"/>
  <c r="E21" i="21"/>
  <c r="F21" i="21"/>
  <c r="E26" i="21"/>
  <c r="F26" i="21"/>
  <c r="E30" i="21"/>
  <c r="F30" i="21"/>
  <c r="E32" i="21"/>
  <c r="F32" i="21"/>
  <c r="E34" i="21"/>
  <c r="F34" i="21"/>
  <c r="E6" i="22"/>
  <c r="F6" i="22"/>
  <c r="E8" i="22"/>
  <c r="F8" i="22"/>
  <c r="E10" i="22"/>
  <c r="F10" i="22"/>
  <c r="E14" i="22"/>
  <c r="F14" i="22"/>
  <c r="E16" i="22"/>
  <c r="F16" i="22"/>
  <c r="E21" i="22"/>
  <c r="F21" i="22"/>
  <c r="E26" i="22"/>
  <c r="F26" i="22"/>
  <c r="E30" i="22"/>
  <c r="F30" i="22"/>
  <c r="E32" i="22"/>
  <c r="F32" i="22"/>
  <c r="E34" i="22"/>
  <c r="F34" i="22"/>
  <c r="G37" i="1"/>
  <c r="H37" i="1"/>
  <c r="G37" i="2"/>
  <c r="H37" i="2"/>
  <c r="E38" i="2"/>
  <c r="F2" i="2"/>
  <c r="D7" i="3"/>
  <c r="G37" i="4"/>
  <c r="H37" i="4"/>
  <c r="G37" i="5"/>
  <c r="H37" i="5"/>
  <c r="G37" i="6"/>
  <c r="H37" i="6"/>
  <c r="G37" i="7"/>
  <c r="H37" i="7"/>
  <c r="G37" i="21"/>
  <c r="H37" i="21"/>
  <c r="G37" i="22"/>
  <c r="H37" i="22"/>
  <c r="K8" i="9"/>
  <c r="L8" i="9" s="1"/>
  <c r="K9" i="9"/>
  <c r="L9" i="9" s="1"/>
  <c r="K10" i="9"/>
  <c r="L10" i="9" s="1"/>
  <c r="K11" i="9"/>
  <c r="L11" i="9" s="1"/>
  <c r="K12" i="9"/>
  <c r="L12" i="9"/>
  <c r="K13" i="9"/>
  <c r="L13" i="9" s="1"/>
  <c r="K14" i="9"/>
  <c r="L14" i="9"/>
  <c r="K15" i="9"/>
  <c r="L15" i="9" s="1"/>
  <c r="K16" i="9"/>
  <c r="L16" i="9"/>
  <c r="K17" i="9"/>
  <c r="L17" i="9" s="1"/>
  <c r="K18" i="9"/>
  <c r="L18" i="9"/>
  <c r="K19" i="9"/>
  <c r="L19" i="9" s="1"/>
  <c r="K20" i="9"/>
  <c r="L20" i="9"/>
  <c r="K21" i="9"/>
  <c r="L21" i="9" s="1"/>
  <c r="K22" i="9"/>
  <c r="L22" i="9"/>
  <c r="K23" i="9"/>
  <c r="L23" i="9" s="1"/>
  <c r="K24" i="9"/>
  <c r="L24" i="9"/>
  <c r="K25" i="9"/>
  <c r="L25" i="9" s="1"/>
  <c r="K26" i="9"/>
  <c r="L26" i="9"/>
  <c r="K27" i="9"/>
  <c r="L27" i="9" s="1"/>
  <c r="K28" i="9"/>
  <c r="L28" i="9"/>
  <c r="K29" i="9"/>
  <c r="L29" i="9" s="1"/>
  <c r="K30" i="9"/>
  <c r="L30" i="9"/>
  <c r="K31" i="9"/>
  <c r="L31" i="9" s="1"/>
  <c r="K32" i="9"/>
  <c r="L32" i="9"/>
  <c r="K33" i="9"/>
  <c r="L33" i="9" s="1"/>
  <c r="K34" i="9"/>
  <c r="L34" i="9"/>
  <c r="K35" i="9"/>
  <c r="L35" i="9" s="1"/>
  <c r="K36" i="9"/>
  <c r="L36" i="9"/>
  <c r="K37" i="9"/>
  <c r="L37" i="9" s="1"/>
  <c r="K38" i="9"/>
  <c r="L38" i="9"/>
  <c r="K8" i="10"/>
  <c r="L8" i="10" s="1"/>
  <c r="K9" i="10"/>
  <c r="L9" i="10" s="1"/>
  <c r="K10" i="10"/>
  <c r="L10" i="10"/>
  <c r="K11" i="10"/>
  <c r="L11" i="10" s="1"/>
  <c r="K12" i="10"/>
  <c r="L12" i="10" s="1"/>
  <c r="K13" i="10"/>
  <c r="L13" i="10"/>
  <c r="K14" i="10"/>
  <c r="L14" i="10" s="1"/>
  <c r="K15" i="10"/>
  <c r="L15" i="10" s="1"/>
  <c r="K16" i="10"/>
  <c r="L16" i="10" s="1"/>
  <c r="K17" i="10"/>
  <c r="L17" i="10"/>
  <c r="K18" i="10"/>
  <c r="L18" i="10"/>
  <c r="K19" i="10"/>
  <c r="L19" i="10" s="1"/>
  <c r="K20" i="10"/>
  <c r="L20" i="10" s="1"/>
  <c r="K21" i="10"/>
  <c r="L21" i="10"/>
  <c r="K22" i="10"/>
  <c r="L22" i="10"/>
  <c r="K23" i="10"/>
  <c r="L23" i="10" s="1"/>
  <c r="K24" i="10"/>
  <c r="L24" i="10" s="1"/>
  <c r="K25" i="10"/>
  <c r="L25" i="10" s="1"/>
  <c r="K26" i="10"/>
  <c r="L26" i="10"/>
  <c r="K27" i="10"/>
  <c r="L27" i="10" s="1"/>
  <c r="K28" i="10"/>
  <c r="L28" i="10" s="1"/>
  <c r="K29" i="10"/>
  <c r="L29" i="10"/>
  <c r="K30" i="10"/>
  <c r="L30" i="10" s="1"/>
  <c r="K31" i="10"/>
  <c r="L31" i="10" s="1"/>
  <c r="K32" i="10"/>
  <c r="L32" i="10" s="1"/>
  <c r="K33" i="10"/>
  <c r="L33" i="10"/>
  <c r="K34" i="10"/>
  <c r="L34" i="10"/>
  <c r="K35" i="10"/>
  <c r="L35" i="10" s="1"/>
  <c r="K36" i="10"/>
  <c r="L36" i="10" s="1"/>
  <c r="K37" i="10"/>
  <c r="L37" i="10"/>
  <c r="K8" i="11"/>
  <c r="L8" i="11" s="1"/>
  <c r="K9" i="11"/>
  <c r="L9" i="11"/>
  <c r="K10" i="11"/>
  <c r="L10" i="11" s="1"/>
  <c r="K11" i="11"/>
  <c r="L11" i="11" s="1"/>
  <c r="K12" i="11"/>
  <c r="L12" i="11" s="1"/>
  <c r="K13" i="11"/>
  <c r="L13" i="11" s="1"/>
  <c r="K14" i="11"/>
  <c r="L14" i="11" s="1"/>
  <c r="K15" i="11"/>
  <c r="L15" i="11" s="1"/>
  <c r="K16" i="11"/>
  <c r="L16" i="11" s="1"/>
  <c r="K17" i="11"/>
  <c r="L17" i="11"/>
  <c r="K18" i="11"/>
  <c r="L18" i="11" s="1"/>
  <c r="K19" i="11"/>
  <c r="L19" i="11" s="1"/>
  <c r="K20" i="11"/>
  <c r="L20" i="11" s="1"/>
  <c r="K21" i="11"/>
  <c r="L21" i="11" s="1"/>
  <c r="K22" i="11"/>
  <c r="L22" i="11" s="1"/>
  <c r="K23" i="11"/>
  <c r="L23" i="11" s="1"/>
  <c r="K24" i="11"/>
  <c r="L24" i="11" s="1"/>
  <c r="K25" i="11"/>
  <c r="L25" i="11"/>
  <c r="K26" i="11"/>
  <c r="L26" i="11" s="1"/>
  <c r="K27" i="11"/>
  <c r="L27" i="11" s="1"/>
  <c r="K28" i="11"/>
  <c r="L28" i="11" s="1"/>
  <c r="K29" i="11"/>
  <c r="L29" i="11"/>
  <c r="K30" i="11"/>
  <c r="L30" i="11" s="1"/>
  <c r="K31" i="11"/>
  <c r="L31" i="11" s="1"/>
  <c r="K32" i="11"/>
  <c r="L32" i="11" s="1"/>
  <c r="K33" i="11"/>
  <c r="L33" i="11" s="1"/>
  <c r="K34" i="11"/>
  <c r="L34" i="11" s="1"/>
  <c r="K35" i="11"/>
  <c r="L35" i="11" s="1"/>
  <c r="K36" i="11"/>
  <c r="L36" i="11" s="1"/>
  <c r="K37" i="11"/>
  <c r="L37" i="11" s="1"/>
  <c r="K38" i="11"/>
  <c r="L38" i="11"/>
  <c r="K8" i="12"/>
  <c r="L8" i="12" s="1"/>
  <c r="K9" i="12"/>
  <c r="L9" i="12" s="1"/>
  <c r="K10" i="12"/>
  <c r="L10" i="12" s="1"/>
  <c r="K11" i="12"/>
  <c r="L11" i="12" s="1"/>
  <c r="K12" i="12"/>
  <c r="L12" i="12" s="1"/>
  <c r="K13" i="12"/>
  <c r="L13" i="12" s="1"/>
  <c r="K14" i="12"/>
  <c r="L14" i="12" s="1"/>
  <c r="K15" i="12"/>
  <c r="L15" i="12" s="1"/>
  <c r="K16" i="12"/>
  <c r="L16" i="12"/>
  <c r="K17" i="12"/>
  <c r="L17" i="12" s="1"/>
  <c r="K18" i="12"/>
  <c r="L18" i="12" s="1"/>
  <c r="K19" i="12"/>
  <c r="L19" i="12" s="1"/>
  <c r="K20" i="12"/>
  <c r="L20" i="12" s="1"/>
  <c r="K21" i="12"/>
  <c r="L21" i="12"/>
  <c r="K22" i="12"/>
  <c r="L22" i="12" s="1"/>
  <c r="K23" i="12"/>
  <c r="L23" i="12" s="1"/>
  <c r="K24" i="12"/>
  <c r="L24" i="12"/>
  <c r="K25" i="12"/>
  <c r="L25" i="12" s="1"/>
  <c r="K26" i="12"/>
  <c r="L26" i="12" s="1"/>
  <c r="K27" i="12"/>
  <c r="L27" i="12" s="1"/>
  <c r="K28" i="12"/>
  <c r="L28" i="12" s="1"/>
  <c r="K29" i="12"/>
  <c r="L29" i="12" s="1"/>
  <c r="K30" i="12"/>
  <c r="L30" i="12"/>
  <c r="K31" i="12"/>
  <c r="L31" i="12" s="1"/>
  <c r="K32" i="12"/>
  <c r="L32" i="12"/>
  <c r="K33" i="12"/>
  <c r="L33" i="12"/>
  <c r="K34" i="12"/>
  <c r="L34" i="12"/>
  <c r="K35" i="12"/>
  <c r="L35" i="12" s="1"/>
  <c r="K36" i="12"/>
  <c r="L36" i="12" s="1"/>
  <c r="K37" i="12"/>
  <c r="L37" i="12" s="1"/>
  <c r="K8" i="14"/>
  <c r="L8" i="14" s="1"/>
  <c r="K9" i="14"/>
  <c r="L9" i="14" s="1"/>
  <c r="K10" i="14"/>
  <c r="L10" i="14" s="1"/>
  <c r="K11" i="14"/>
  <c r="L11" i="14" s="1"/>
  <c r="K12" i="14"/>
  <c r="L12" i="14" s="1"/>
  <c r="K13" i="14"/>
  <c r="L13" i="14" s="1"/>
  <c r="K14" i="14"/>
  <c r="L14" i="14" s="1"/>
  <c r="K15" i="14"/>
  <c r="L15" i="14" s="1"/>
  <c r="K16" i="14"/>
  <c r="L16" i="14" s="1"/>
  <c r="K17" i="14"/>
  <c r="L17" i="14" s="1"/>
  <c r="K18" i="14"/>
  <c r="L18" i="14" s="1"/>
  <c r="K19" i="14"/>
  <c r="L19" i="14" s="1"/>
  <c r="K20" i="14"/>
  <c r="L20" i="14" s="1"/>
  <c r="K21" i="14"/>
  <c r="L21" i="14" s="1"/>
  <c r="K22" i="14"/>
  <c r="L22" i="14" s="1"/>
  <c r="K23" i="14"/>
  <c r="L23" i="14" s="1"/>
  <c r="K24" i="14"/>
  <c r="L24" i="14" s="1"/>
  <c r="K25" i="14"/>
  <c r="L25" i="14" s="1"/>
  <c r="K26" i="14"/>
  <c r="L26" i="14" s="1"/>
  <c r="K27" i="14"/>
  <c r="L27" i="14" s="1"/>
  <c r="K28" i="14"/>
  <c r="L28" i="14" s="1"/>
  <c r="K29" i="14"/>
  <c r="L29" i="14" s="1"/>
  <c r="K30" i="14"/>
  <c r="L30" i="14" s="1"/>
  <c r="K31" i="14"/>
  <c r="L31" i="14" s="1"/>
  <c r="K32" i="14"/>
  <c r="L32" i="14" s="1"/>
  <c r="K33" i="14"/>
  <c r="L33" i="14" s="1"/>
  <c r="K34" i="14"/>
  <c r="L34" i="14" s="1"/>
  <c r="K35" i="14"/>
  <c r="L35" i="14" s="1"/>
  <c r="K36" i="14"/>
  <c r="L36" i="14" s="1"/>
  <c r="K37" i="14"/>
  <c r="L37" i="14" s="1"/>
  <c r="K38" i="14"/>
  <c r="L38" i="14" s="1"/>
  <c r="K8" i="16"/>
  <c r="L8" i="16" s="1"/>
  <c r="K9" i="16"/>
  <c r="L9" i="16"/>
  <c r="K10" i="16"/>
  <c r="L10" i="16" s="1"/>
  <c r="K11" i="16"/>
  <c r="L11" i="16"/>
  <c r="K12" i="16"/>
  <c r="L12" i="16" s="1"/>
  <c r="K13" i="16"/>
  <c r="L13" i="16"/>
  <c r="K14" i="16"/>
  <c r="L14" i="16" s="1"/>
  <c r="K15" i="16"/>
  <c r="L15" i="16" s="1"/>
  <c r="K16" i="16"/>
  <c r="L16" i="16" s="1"/>
  <c r="K17" i="16"/>
  <c r="L17" i="16" s="1"/>
  <c r="K18" i="16"/>
  <c r="L18" i="16" s="1"/>
  <c r="K19" i="16"/>
  <c r="L19" i="16"/>
  <c r="K20" i="16"/>
  <c r="L20" i="16" s="1"/>
  <c r="K21" i="16"/>
  <c r="L21" i="16"/>
  <c r="K22" i="16"/>
  <c r="L22" i="16" s="1"/>
  <c r="K23" i="16"/>
  <c r="L23" i="16"/>
  <c r="K24" i="16"/>
  <c r="L24" i="16" s="1"/>
  <c r="K25" i="16"/>
  <c r="L25" i="16"/>
  <c r="K26" i="16"/>
  <c r="L26" i="16" s="1"/>
  <c r="K27" i="16"/>
  <c r="L27" i="16"/>
  <c r="K28" i="16"/>
  <c r="L28" i="16" s="1"/>
  <c r="K29" i="16"/>
  <c r="L29" i="16"/>
  <c r="K30" i="16"/>
  <c r="L30" i="16" s="1"/>
  <c r="K31" i="16"/>
  <c r="L31" i="16" s="1"/>
  <c r="K32" i="16"/>
  <c r="L32" i="16" s="1"/>
  <c r="K33" i="16"/>
  <c r="L33" i="16" s="1"/>
  <c r="K34" i="16"/>
  <c r="L34" i="16" s="1"/>
  <c r="K35" i="16"/>
  <c r="L35" i="16"/>
  <c r="K36" i="16"/>
  <c r="L36" i="16" s="1"/>
  <c r="K37" i="16"/>
  <c r="L37" i="16"/>
  <c r="K38" i="16"/>
  <c r="L38" i="16" s="1"/>
  <c r="K8" i="17"/>
  <c r="L8" i="17" s="1"/>
  <c r="K9" i="17"/>
  <c r="L9" i="17" s="1"/>
  <c r="K10" i="17"/>
  <c r="L10" i="17" s="1"/>
  <c r="K11" i="17"/>
  <c r="L11" i="17" s="1"/>
  <c r="K12" i="17"/>
  <c r="L12" i="17" s="1"/>
  <c r="K13" i="17"/>
  <c r="L13" i="17" s="1"/>
  <c r="K14" i="17"/>
  <c r="L14" i="17"/>
  <c r="K15" i="17"/>
  <c r="L15" i="17" s="1"/>
  <c r="K16" i="17"/>
  <c r="L16" i="17"/>
  <c r="K17" i="17"/>
  <c r="L17" i="17" s="1"/>
  <c r="K18" i="17"/>
  <c r="L18" i="17"/>
  <c r="K19" i="17"/>
  <c r="L19" i="17" s="1"/>
  <c r="K20" i="17"/>
  <c r="L20" i="17"/>
  <c r="K21" i="17"/>
  <c r="L21" i="17" s="1"/>
  <c r="K22" i="17"/>
  <c r="L22" i="17" s="1"/>
  <c r="K23" i="17"/>
  <c r="L23" i="17" s="1"/>
  <c r="K24" i="17"/>
  <c r="L24" i="17"/>
  <c r="K25" i="17"/>
  <c r="L25" i="17"/>
  <c r="K26" i="17"/>
  <c r="L26" i="17" s="1"/>
  <c r="K27" i="17"/>
  <c r="L27" i="17" s="1"/>
  <c r="K28" i="17"/>
  <c r="L28" i="17"/>
  <c r="K29" i="17"/>
  <c r="L29" i="17"/>
  <c r="K30" i="17"/>
  <c r="L30" i="17" s="1"/>
  <c r="K31" i="17"/>
  <c r="L31" i="17" s="1"/>
  <c r="K32" i="17"/>
  <c r="L32" i="17" s="1"/>
  <c r="K33" i="17"/>
  <c r="L33" i="17"/>
  <c r="K34" i="17"/>
  <c r="L34" i="17"/>
  <c r="K35" i="17"/>
  <c r="L35" i="17" s="1"/>
  <c r="K36" i="17"/>
  <c r="L36" i="17" s="1"/>
  <c r="K37" i="17"/>
  <c r="L37" i="17"/>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c r="K27" i="18"/>
  <c r="L27" i="18" s="1"/>
  <c r="K28" i="18"/>
  <c r="L28" i="18" s="1"/>
  <c r="K29" i="18"/>
  <c r="L29" i="18" s="1"/>
  <c r="K30" i="18"/>
  <c r="L30" i="18"/>
  <c r="K31" i="18"/>
  <c r="L31" i="18" s="1"/>
  <c r="K32" i="18"/>
  <c r="L32" i="18" s="1"/>
  <c r="K33" i="18"/>
  <c r="L33" i="18" s="1"/>
  <c r="K34" i="18"/>
  <c r="L34" i="18"/>
  <c r="K35" i="18"/>
  <c r="L35" i="18" s="1"/>
  <c r="K36" i="18"/>
  <c r="L36" i="18" s="1"/>
  <c r="K37" i="18"/>
  <c r="L37" i="18" s="1"/>
  <c r="K38" i="18"/>
  <c r="L38" i="18" s="1"/>
  <c r="K8" i="20"/>
  <c r="L8" i="20"/>
  <c r="K9" i="20"/>
  <c r="L9" i="20" s="1"/>
  <c r="K10" i="20"/>
  <c r="L10" i="20" s="1"/>
  <c r="K11" i="20"/>
  <c r="L11" i="20" s="1"/>
  <c r="K12" i="20"/>
  <c r="L12" i="20"/>
  <c r="K13" i="20"/>
  <c r="L13" i="20"/>
  <c r="K14" i="20"/>
  <c r="L14" i="20" s="1"/>
  <c r="K15" i="20"/>
  <c r="L15" i="20" s="1"/>
  <c r="K16" i="20"/>
  <c r="L16" i="20" s="1"/>
  <c r="K17" i="20"/>
  <c r="L17" i="20"/>
  <c r="K18" i="20"/>
  <c r="L18" i="20" s="1"/>
  <c r="K19" i="20"/>
  <c r="L19" i="20" s="1"/>
  <c r="K20" i="20"/>
  <c r="L20" i="20" s="1"/>
  <c r="K21" i="20"/>
  <c r="L21" i="20" s="1"/>
  <c r="K22" i="20"/>
  <c r="L22" i="20" s="1"/>
  <c r="K23" i="20"/>
  <c r="L23" i="20" s="1"/>
  <c r="K24" i="20"/>
  <c r="L24" i="20"/>
  <c r="K25" i="20"/>
  <c r="L25" i="20" s="1"/>
  <c r="K26" i="20"/>
  <c r="L26" i="20" s="1"/>
  <c r="K27" i="20"/>
  <c r="L27" i="20" s="1"/>
  <c r="K28" i="20"/>
  <c r="L28" i="20"/>
  <c r="K29" i="20"/>
  <c r="L29" i="20"/>
  <c r="K30" i="20"/>
  <c r="L30" i="20" s="1"/>
  <c r="K31" i="20"/>
  <c r="L31" i="20" s="1"/>
  <c r="K32" i="20"/>
  <c r="L32" i="20" s="1"/>
  <c r="K33" i="20"/>
  <c r="L33" i="20"/>
  <c r="K34" i="20"/>
  <c r="L34" i="20" s="1"/>
  <c r="K35" i="20"/>
  <c r="L35" i="20" s="1"/>
  <c r="K36" i="20"/>
  <c r="L36" i="20" s="1"/>
  <c r="K37" i="20"/>
  <c r="L37" i="20" s="1"/>
  <c r="K8" i="31"/>
  <c r="L8" i="31" s="1"/>
  <c r="K9" i="31"/>
  <c r="L9" i="31" s="1"/>
  <c r="K10" i="31"/>
  <c r="L10" i="31" s="1"/>
  <c r="K11" i="31"/>
  <c r="L11" i="31" s="1"/>
  <c r="K12" i="31"/>
  <c r="L12" i="31" s="1"/>
  <c r="K13" i="31"/>
  <c r="L13" i="31" s="1"/>
  <c r="K14" i="31"/>
  <c r="L14" i="31" s="1"/>
  <c r="K15" i="31"/>
  <c r="L15" i="31" s="1"/>
  <c r="K16" i="31"/>
  <c r="L16" i="31" s="1"/>
  <c r="K17" i="31"/>
  <c r="L17" i="31" s="1"/>
  <c r="K18" i="31"/>
  <c r="L18" i="31" s="1"/>
  <c r="K19" i="31"/>
  <c r="L19" i="31" s="1"/>
  <c r="K20" i="31"/>
  <c r="L20" i="31" s="1"/>
  <c r="K21" i="31"/>
  <c r="L21" i="31" s="1"/>
  <c r="K22" i="31"/>
  <c r="L22" i="31" s="1"/>
  <c r="K23" i="31"/>
  <c r="L23" i="31" s="1"/>
  <c r="K24" i="31"/>
  <c r="L24" i="31" s="1"/>
  <c r="K25" i="31"/>
  <c r="L25" i="31" s="1"/>
  <c r="K26" i="31"/>
  <c r="L26" i="31" s="1"/>
  <c r="K27" i="31"/>
  <c r="L27" i="31" s="1"/>
  <c r="K28" i="31"/>
  <c r="L28" i="31" s="1"/>
  <c r="K29" i="31"/>
  <c r="L29" i="31" s="1"/>
  <c r="K30" i="31"/>
  <c r="L30" i="31" s="1"/>
  <c r="K31" i="31"/>
  <c r="L31" i="31" s="1"/>
  <c r="K32" i="31"/>
  <c r="L32" i="31" s="1"/>
  <c r="K33" i="31"/>
  <c r="L33" i="31" s="1"/>
  <c r="K34" i="31"/>
  <c r="L34" i="31" s="1"/>
  <c r="K35" i="31"/>
  <c r="L35" i="31" s="1"/>
  <c r="K36" i="31"/>
  <c r="L36" i="31" s="1"/>
  <c r="K37" i="31"/>
  <c r="L37" i="31" s="1"/>
  <c r="K38" i="31"/>
  <c r="L38" i="31" s="1"/>
  <c r="E9" i="25"/>
  <c r="E9" i="24"/>
  <c r="E9" i="6"/>
  <c r="E9" i="5"/>
  <c r="E9" i="4"/>
  <c r="E13" i="27"/>
  <c r="E12" i="27"/>
  <c r="E11" i="27"/>
  <c r="E9" i="27"/>
  <c r="E13" i="26"/>
  <c r="E12" i="26"/>
  <c r="E11" i="26"/>
  <c r="E9" i="26"/>
  <c r="E12" i="25"/>
  <c r="E12" i="24"/>
  <c r="E12" i="6"/>
  <c r="E12" i="5"/>
  <c r="E12" i="4"/>
  <c r="E12" i="2"/>
  <c r="E12" i="1"/>
  <c r="E13" i="23"/>
  <c r="E12" i="23"/>
  <c r="E11" i="23"/>
  <c r="E9" i="23"/>
  <c r="J37" i="14"/>
  <c r="J38"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27" i="20"/>
  <c r="J28" i="20"/>
  <c r="J29" i="20"/>
  <c r="J30" i="20"/>
  <c r="J32" i="20"/>
  <c r="J33" i="20"/>
  <c r="J34" i="20"/>
  <c r="J35" i="20"/>
  <c r="J8" i="20"/>
  <c r="J9" i="20"/>
  <c r="J10" i="20"/>
  <c r="J11" i="20"/>
  <c r="J12" i="20"/>
  <c r="J13" i="20"/>
  <c r="J14" i="20"/>
  <c r="J15" i="20"/>
  <c r="J16" i="20"/>
  <c r="J17" i="20"/>
  <c r="J18" i="20"/>
  <c r="J19" i="20"/>
  <c r="J20" i="20"/>
  <c r="J21" i="20"/>
  <c r="J22" i="20"/>
  <c r="J23" i="20"/>
  <c r="J24" i="20"/>
  <c r="J25" i="20"/>
  <c r="J26" i="20"/>
  <c r="J36" i="20"/>
  <c r="J37" i="20"/>
  <c r="J8" i="9"/>
  <c r="J9" i="9"/>
  <c r="J10" i="9"/>
  <c r="D6" i="9" s="1"/>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8" i="17"/>
  <c r="J9" i="17"/>
  <c r="J10" i="17"/>
  <c r="J11" i="17"/>
  <c r="J12" i="17"/>
  <c r="J13" i="17"/>
  <c r="J14" i="17"/>
  <c r="J15" i="17"/>
  <c r="J16" i="17"/>
  <c r="J17" i="17"/>
  <c r="J18" i="17"/>
  <c r="J19" i="17"/>
  <c r="J20" i="17"/>
  <c r="J21" i="17"/>
  <c r="J22" i="17"/>
  <c r="J23" i="17"/>
  <c r="J24" i="17"/>
  <c r="J25" i="17"/>
  <c r="J26" i="17"/>
  <c r="J27" i="17"/>
  <c r="J28" i="17"/>
  <c r="J29" i="17"/>
  <c r="J30" i="17"/>
  <c r="J31" i="17"/>
  <c r="J33" i="17"/>
  <c r="J34" i="17"/>
  <c r="J35" i="17"/>
  <c r="J36" i="17"/>
  <c r="J37" i="17"/>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E22" i="27"/>
  <c r="E20" i="27"/>
  <c r="E19" i="27"/>
  <c r="E18" i="27"/>
  <c r="E17" i="27"/>
  <c r="E15" i="27"/>
  <c r="E7" i="27"/>
  <c r="E5" i="27"/>
  <c r="E4" i="27"/>
  <c r="E22" i="26"/>
  <c r="E20" i="26"/>
  <c r="E19" i="26"/>
  <c r="E18" i="26"/>
  <c r="E17" i="26"/>
  <c r="E15" i="26"/>
  <c r="E7" i="26"/>
  <c r="E5" i="26"/>
  <c r="E4" i="26"/>
  <c r="E22" i="25"/>
  <c r="E21" i="25"/>
  <c r="E20" i="25"/>
  <c r="E19" i="25"/>
  <c r="E18" i="25"/>
  <c r="E17" i="25"/>
  <c r="E15" i="25"/>
  <c r="E13" i="25"/>
  <c r="E11" i="25"/>
  <c r="E7" i="25"/>
  <c r="E5" i="25"/>
  <c r="E4" i="25"/>
  <c r="E22" i="24"/>
  <c r="E20" i="24"/>
  <c r="E19" i="24"/>
  <c r="E18" i="24"/>
  <c r="E17" i="24"/>
  <c r="E15" i="24"/>
  <c r="E13" i="24"/>
  <c r="E11" i="24"/>
  <c r="E7" i="24"/>
  <c r="E5" i="24"/>
  <c r="E4" i="24"/>
  <c r="E22" i="23"/>
  <c r="E20" i="23"/>
  <c r="E19" i="23"/>
  <c r="E18" i="23"/>
  <c r="E17" i="23"/>
  <c r="E15" i="23"/>
  <c r="E7" i="23"/>
  <c r="E5" i="23"/>
  <c r="E4" i="23"/>
  <c r="E22" i="6"/>
  <c r="E20" i="6"/>
  <c r="E19" i="6"/>
  <c r="E18" i="6"/>
  <c r="E17" i="6"/>
  <c r="E15" i="6"/>
  <c r="E13" i="6"/>
  <c r="E11" i="6"/>
  <c r="E7" i="6"/>
  <c r="E5" i="6"/>
  <c r="E4" i="6"/>
  <c r="E22" i="5"/>
  <c r="E20" i="5"/>
  <c r="E19" i="5"/>
  <c r="E18" i="5"/>
  <c r="E17" i="5"/>
  <c r="E15" i="5"/>
  <c r="E13" i="5"/>
  <c r="E11" i="5"/>
  <c r="E7" i="5"/>
  <c r="E5" i="5"/>
  <c r="E4" i="5"/>
  <c r="E22" i="4"/>
  <c r="E20" i="4"/>
  <c r="E19" i="4"/>
  <c r="E18" i="4"/>
  <c r="E17" i="4"/>
  <c r="E15" i="4"/>
  <c r="E13" i="4"/>
  <c r="E11" i="4"/>
  <c r="E7" i="4"/>
  <c r="E5" i="4"/>
  <c r="E4" i="4"/>
  <c r="E22" i="2"/>
  <c r="E20" i="2"/>
  <c r="E19" i="2"/>
  <c r="E18" i="2"/>
  <c r="E17" i="2"/>
  <c r="E15" i="2"/>
  <c r="E13" i="2"/>
  <c r="E11" i="2"/>
  <c r="E7" i="2"/>
  <c r="E5" i="2"/>
  <c r="E4" i="2"/>
  <c r="E22" i="1"/>
  <c r="E20" i="1"/>
  <c r="E19" i="1"/>
  <c r="E18" i="1"/>
  <c r="E17" i="1"/>
  <c r="E15" i="1"/>
  <c r="E13" i="1"/>
  <c r="E11" i="1"/>
  <c r="E9" i="1"/>
  <c r="E7" i="1"/>
  <c r="E5" i="1"/>
  <c r="E4" i="1"/>
  <c r="E31" i="3"/>
  <c r="E23" i="1"/>
  <c r="E24" i="1"/>
  <c r="E25" i="1"/>
  <c r="E27" i="1"/>
  <c r="E28" i="1"/>
  <c r="E29" i="1"/>
  <c r="E31" i="1"/>
  <c r="E33" i="1"/>
  <c r="E35" i="1"/>
  <c r="E36" i="1"/>
  <c r="B23" i="2"/>
  <c r="B24" i="2"/>
  <c r="B25" i="2"/>
  <c r="B26" i="2"/>
  <c r="B27" i="2"/>
  <c r="B28" i="2"/>
  <c r="B29" i="2"/>
  <c r="B30" i="2"/>
  <c r="B31" i="2"/>
  <c r="B32" i="2"/>
  <c r="B33" i="2"/>
  <c r="B34" i="2"/>
  <c r="B35" i="2"/>
  <c r="B36" i="2"/>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36" i="29"/>
  <c r="B35" i="29"/>
  <c r="B34" i="29"/>
  <c r="B33" i="29"/>
  <c r="B32" i="29"/>
  <c r="B31" i="29"/>
  <c r="B30" i="29"/>
  <c r="B29" i="29"/>
  <c r="B28" i="29"/>
  <c r="B27" i="29"/>
  <c r="B26" i="29"/>
  <c r="B25" i="29"/>
  <c r="B24" i="29"/>
  <c r="B23" i="29"/>
  <c r="B22" i="29"/>
  <c r="B21" i="29"/>
  <c r="B20" i="29"/>
  <c r="B19" i="29"/>
  <c r="B18" i="29"/>
  <c r="B17" i="29"/>
  <c r="B16" i="29"/>
  <c r="B15" i="29"/>
  <c r="B14" i="29"/>
  <c r="B13" i="29"/>
  <c r="B12" i="29"/>
  <c r="B11" i="29"/>
  <c r="B10" i="29"/>
  <c r="B9" i="29"/>
  <c r="B8" i="29"/>
  <c r="B7" i="29"/>
  <c r="B6" i="29"/>
  <c r="B5" i="29"/>
  <c r="B4" i="29"/>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6" i="27"/>
  <c r="B35" i="27"/>
  <c r="B34" i="27"/>
  <c r="B33" i="27"/>
  <c r="B32" i="27"/>
  <c r="B31" i="27"/>
  <c r="B30" i="27"/>
  <c r="B29" i="27"/>
  <c r="B28" i="27"/>
  <c r="B27" i="27"/>
  <c r="B26" i="27"/>
  <c r="B25" i="27"/>
  <c r="B24" i="27"/>
  <c r="B23" i="27"/>
  <c r="B36" i="26"/>
  <c r="B35" i="26"/>
  <c r="B34" i="26"/>
  <c r="B33" i="26"/>
  <c r="B32" i="26"/>
  <c r="B31" i="26"/>
  <c r="B30" i="26"/>
  <c r="B29" i="26"/>
  <c r="B28" i="26"/>
  <c r="B27" i="26"/>
  <c r="B26" i="26"/>
  <c r="B25" i="26"/>
  <c r="B24" i="26"/>
  <c r="B23" i="26"/>
  <c r="B36" i="25"/>
  <c r="B35" i="25"/>
  <c r="B34" i="25"/>
  <c r="B33" i="25"/>
  <c r="B32" i="25"/>
  <c r="B31" i="25"/>
  <c r="B30" i="25"/>
  <c r="B29" i="25"/>
  <c r="B28" i="25"/>
  <c r="B27" i="25"/>
  <c r="B26" i="25"/>
  <c r="B25" i="25"/>
  <c r="B24" i="25"/>
  <c r="B23" i="25"/>
  <c r="B23" i="24"/>
  <c r="B24" i="24"/>
  <c r="B25" i="24"/>
  <c r="B26" i="24"/>
  <c r="B27" i="24"/>
  <c r="B28" i="24"/>
  <c r="B29" i="24"/>
  <c r="B30" i="24"/>
  <c r="B31" i="24"/>
  <c r="B32" i="24"/>
  <c r="B33" i="24"/>
  <c r="B34" i="24"/>
  <c r="B35" i="24"/>
  <c r="B36" i="24"/>
  <c r="E36" i="30"/>
  <c r="E35" i="30"/>
  <c r="E33" i="30"/>
  <c r="E31" i="30"/>
  <c r="E29" i="30"/>
  <c r="E28" i="30"/>
  <c r="E27" i="30"/>
  <c r="E25" i="30"/>
  <c r="E24" i="30"/>
  <c r="E23" i="30"/>
  <c r="E22" i="30"/>
  <c r="E20" i="30"/>
  <c r="E19" i="30"/>
  <c r="E18" i="30"/>
  <c r="E17" i="30"/>
  <c r="E15" i="30"/>
  <c r="E13" i="30"/>
  <c r="E12" i="30"/>
  <c r="E11" i="30"/>
  <c r="E9" i="30"/>
  <c r="E7" i="30"/>
  <c r="E5" i="30"/>
  <c r="E4" i="30"/>
  <c r="E36" i="29"/>
  <c r="E35" i="29"/>
  <c r="E33" i="29"/>
  <c r="E31" i="29"/>
  <c r="E29" i="29"/>
  <c r="E28" i="29"/>
  <c r="E27" i="29"/>
  <c r="E25" i="29"/>
  <c r="E24" i="29"/>
  <c r="E23" i="29"/>
  <c r="E22" i="29"/>
  <c r="E20" i="29"/>
  <c r="E19" i="29"/>
  <c r="E18" i="29"/>
  <c r="E17" i="29"/>
  <c r="E15" i="29"/>
  <c r="E13" i="29"/>
  <c r="E12" i="29"/>
  <c r="E11" i="29"/>
  <c r="E9" i="29"/>
  <c r="E7" i="29"/>
  <c r="E5" i="29"/>
  <c r="E4" i="29"/>
  <c r="E36" i="28"/>
  <c r="E35" i="28"/>
  <c r="E33" i="28"/>
  <c r="E31" i="28"/>
  <c r="E29" i="28"/>
  <c r="E28" i="28"/>
  <c r="E27" i="28"/>
  <c r="E25" i="28"/>
  <c r="E24" i="28"/>
  <c r="E23" i="28"/>
  <c r="E22" i="28"/>
  <c r="E20" i="28"/>
  <c r="E19" i="28"/>
  <c r="E18" i="28"/>
  <c r="E17" i="28"/>
  <c r="E15" i="28"/>
  <c r="E13" i="28"/>
  <c r="E12" i="28"/>
  <c r="E11" i="28"/>
  <c r="E9" i="28"/>
  <c r="E7" i="28"/>
  <c r="E5" i="28"/>
  <c r="E4" i="28"/>
  <c r="E36" i="27"/>
  <c r="E35" i="27"/>
  <c r="E33" i="27"/>
  <c r="E31" i="27"/>
  <c r="E29" i="27"/>
  <c r="E28" i="27"/>
  <c r="E27" i="27"/>
  <c r="E25" i="27"/>
  <c r="E24" i="27"/>
  <c r="E23" i="27"/>
  <c r="E36" i="26"/>
  <c r="E35" i="26"/>
  <c r="E33" i="26"/>
  <c r="E31" i="26"/>
  <c r="E29" i="26"/>
  <c r="E28" i="26"/>
  <c r="E27" i="26"/>
  <c r="E25" i="26"/>
  <c r="E24" i="26"/>
  <c r="E23" i="26"/>
  <c r="E36" i="25"/>
  <c r="E35" i="25"/>
  <c r="E33" i="25"/>
  <c r="E31" i="25"/>
  <c r="E29" i="25"/>
  <c r="E28" i="25"/>
  <c r="E27" i="25"/>
  <c r="E25" i="25"/>
  <c r="E24" i="25"/>
  <c r="E23" i="25"/>
  <c r="E36" i="24"/>
  <c r="E35" i="24"/>
  <c r="E33" i="24"/>
  <c r="E31" i="24"/>
  <c r="E29" i="24"/>
  <c r="E28" i="24"/>
  <c r="E27" i="24"/>
  <c r="E25" i="24"/>
  <c r="E24" i="24"/>
  <c r="E23" i="24"/>
  <c r="E36" i="23"/>
  <c r="E35" i="23"/>
  <c r="E33" i="23"/>
  <c r="E31" i="23"/>
  <c r="E29" i="23"/>
  <c r="E28" i="23"/>
  <c r="E27" i="23"/>
  <c r="E25" i="23"/>
  <c r="E24" i="23"/>
  <c r="E23" i="23"/>
  <c r="B36" i="5"/>
  <c r="B35" i="5"/>
  <c r="B34" i="5"/>
  <c r="B33" i="5"/>
  <c r="B32" i="5"/>
  <c r="B31" i="5"/>
  <c r="B30" i="5"/>
  <c r="B29" i="5"/>
  <c r="B28" i="5"/>
  <c r="B27" i="5"/>
  <c r="B26" i="5"/>
  <c r="B25" i="5"/>
  <c r="B24" i="5"/>
  <c r="B23" i="5"/>
  <c r="B36" i="4"/>
  <c r="B35" i="4"/>
  <c r="B34" i="4"/>
  <c r="B33" i="4"/>
  <c r="B32" i="4"/>
  <c r="B31" i="4"/>
  <c r="B30" i="4"/>
  <c r="B29" i="4"/>
  <c r="B28" i="4"/>
  <c r="B27" i="4"/>
  <c r="B26" i="4"/>
  <c r="B25" i="4"/>
  <c r="B24" i="4"/>
  <c r="B23" i="4"/>
  <c r="E36" i="22"/>
  <c r="B36" i="22"/>
  <c r="E35" i="22"/>
  <c r="B35" i="22"/>
  <c r="B34" i="22"/>
  <c r="E33" i="22"/>
  <c r="B33" i="22"/>
  <c r="B32" i="22"/>
  <c r="E31" i="22"/>
  <c r="B31" i="22"/>
  <c r="B30" i="22"/>
  <c r="E29" i="22"/>
  <c r="B29" i="22"/>
  <c r="E28" i="22"/>
  <c r="B28" i="22"/>
  <c r="E27" i="22"/>
  <c r="B27" i="22"/>
  <c r="B26" i="22"/>
  <c r="E25" i="22"/>
  <c r="B25" i="22"/>
  <c r="E24" i="22"/>
  <c r="B24" i="22"/>
  <c r="E23" i="22"/>
  <c r="B23" i="22"/>
  <c r="E22" i="22"/>
  <c r="B22" i="22"/>
  <c r="B21" i="22"/>
  <c r="E20" i="22"/>
  <c r="B20" i="22"/>
  <c r="E19" i="22"/>
  <c r="B19" i="22"/>
  <c r="E18" i="22"/>
  <c r="B18" i="22"/>
  <c r="E17" i="22"/>
  <c r="B17" i="22"/>
  <c r="B16" i="22"/>
  <c r="E15" i="22"/>
  <c r="B15" i="22"/>
  <c r="B14" i="22"/>
  <c r="E13" i="22"/>
  <c r="B13" i="22"/>
  <c r="E12" i="22"/>
  <c r="B12" i="22"/>
  <c r="E11" i="22"/>
  <c r="B11" i="22"/>
  <c r="B10" i="22"/>
  <c r="E9" i="22"/>
  <c r="B9" i="22"/>
  <c r="B8" i="22"/>
  <c r="E7" i="22"/>
  <c r="B7" i="22"/>
  <c r="B6" i="22"/>
  <c r="E5" i="22"/>
  <c r="B5" i="22"/>
  <c r="E4" i="22"/>
  <c r="B4" i="22"/>
  <c r="E36" i="21"/>
  <c r="B36" i="21"/>
  <c r="E35" i="21"/>
  <c r="B35" i="21"/>
  <c r="B34" i="21"/>
  <c r="E33" i="21"/>
  <c r="B33" i="21"/>
  <c r="B32" i="21"/>
  <c r="E31" i="21"/>
  <c r="B31" i="21"/>
  <c r="B30" i="21"/>
  <c r="E29" i="21"/>
  <c r="B29" i="21"/>
  <c r="E28" i="21"/>
  <c r="B28" i="21"/>
  <c r="E27" i="21"/>
  <c r="B27" i="21"/>
  <c r="B26" i="21"/>
  <c r="E25" i="21"/>
  <c r="B25" i="21"/>
  <c r="E24" i="21"/>
  <c r="B24" i="21"/>
  <c r="E23" i="21"/>
  <c r="B23" i="21"/>
  <c r="E22" i="21"/>
  <c r="B22" i="21"/>
  <c r="B21" i="21"/>
  <c r="E20" i="21"/>
  <c r="B20" i="21"/>
  <c r="E19" i="21"/>
  <c r="B19" i="21"/>
  <c r="E18" i="21"/>
  <c r="B18" i="21"/>
  <c r="E17" i="21"/>
  <c r="B17" i="21"/>
  <c r="B16" i="21"/>
  <c r="E15" i="21"/>
  <c r="B15" i="21"/>
  <c r="B14" i="21"/>
  <c r="E13" i="21"/>
  <c r="B13" i="21"/>
  <c r="E12" i="21"/>
  <c r="B12" i="21"/>
  <c r="E11" i="21"/>
  <c r="B11" i="21"/>
  <c r="B10" i="21"/>
  <c r="E9" i="21"/>
  <c r="B9" i="21"/>
  <c r="B8" i="21"/>
  <c r="E7" i="21"/>
  <c r="B7" i="21"/>
  <c r="B6" i="21"/>
  <c r="E5" i="21"/>
  <c r="B5" i="21"/>
  <c r="E4" i="21"/>
  <c r="B4" i="21"/>
  <c r="E36" i="7"/>
  <c r="E35" i="7"/>
  <c r="E33" i="7"/>
  <c r="E31" i="7"/>
  <c r="E29" i="7"/>
  <c r="E28" i="7"/>
  <c r="E27" i="7"/>
  <c r="E25" i="7"/>
  <c r="E24" i="7"/>
  <c r="E23" i="7"/>
  <c r="E22" i="7"/>
  <c r="E20" i="7"/>
  <c r="E19" i="7"/>
  <c r="E18" i="7"/>
  <c r="E17" i="7"/>
  <c r="E15" i="7"/>
  <c r="E13" i="7"/>
  <c r="E12" i="7"/>
  <c r="E11" i="7"/>
  <c r="E9" i="7"/>
  <c r="E7" i="7"/>
  <c r="E5" i="7"/>
  <c r="E4" i="7"/>
  <c r="E36" i="6"/>
  <c r="E35" i="6"/>
  <c r="E33" i="6"/>
  <c r="E31" i="6"/>
  <c r="E29" i="6"/>
  <c r="E28" i="6"/>
  <c r="E27" i="6"/>
  <c r="E25" i="6"/>
  <c r="E24" i="6"/>
  <c r="E23" i="6"/>
  <c r="E36" i="5"/>
  <c r="E35" i="5"/>
  <c r="E33" i="5"/>
  <c r="E31" i="5"/>
  <c r="E29" i="5"/>
  <c r="E28" i="5"/>
  <c r="E27" i="5"/>
  <c r="E25" i="5"/>
  <c r="E24" i="5"/>
  <c r="E23" i="5"/>
  <c r="E36" i="4"/>
  <c r="E35" i="4"/>
  <c r="E33" i="4"/>
  <c r="E31" i="4"/>
  <c r="E29" i="4"/>
  <c r="E28" i="4"/>
  <c r="E27" i="4"/>
  <c r="E25" i="4"/>
  <c r="E24" i="4"/>
  <c r="E23" i="4"/>
  <c r="E36" i="2"/>
  <c r="E35" i="2"/>
  <c r="E33" i="2"/>
  <c r="E31" i="2"/>
  <c r="E29" i="2"/>
  <c r="E28" i="2"/>
  <c r="E27" i="2"/>
  <c r="E25" i="2"/>
  <c r="E24" i="2"/>
  <c r="E23" i="2"/>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6" i="6"/>
  <c r="B35" i="6"/>
  <c r="B34" i="6"/>
  <c r="B33" i="6"/>
  <c r="B32" i="6"/>
  <c r="B31" i="6"/>
  <c r="B30" i="6"/>
  <c r="B29" i="6"/>
  <c r="B28" i="6"/>
  <c r="B27" i="6"/>
  <c r="B26" i="6"/>
  <c r="B25" i="6"/>
  <c r="B24" i="6"/>
  <c r="B23" i="6"/>
  <c r="F4" i="11"/>
  <c r="E38" i="25"/>
  <c r="F2" i="25"/>
  <c r="D21" i="3"/>
  <c r="E38" i="7"/>
  <c r="F2" i="7"/>
  <c r="D11" i="3"/>
  <c r="F37" i="5"/>
  <c r="F37" i="25"/>
  <c r="E38" i="29"/>
  <c r="F2" i="29"/>
  <c r="D29" i="3"/>
  <c r="E38" i="4"/>
  <c r="F2" i="4"/>
  <c r="D8" i="3"/>
  <c r="E38" i="30"/>
  <c r="F2" i="30"/>
  <c r="D30" i="3"/>
  <c r="E38" i="21"/>
  <c r="F2" i="21"/>
  <c r="D16" i="3"/>
  <c r="F37" i="26"/>
  <c r="C38" i="21"/>
  <c r="C2" i="21"/>
  <c r="C16" i="3"/>
  <c r="F37" i="1"/>
  <c r="F37" i="24"/>
  <c r="F37" i="30"/>
  <c r="E38" i="6"/>
  <c r="F2" i="6" s="1"/>
  <c r="F37" i="28"/>
  <c r="E38" i="1"/>
  <c r="F2" i="1"/>
  <c r="D6" i="3"/>
  <c r="C38" i="25"/>
  <c r="C2" i="25"/>
  <c r="D6" i="10"/>
  <c r="F37" i="27"/>
  <c r="E38" i="26"/>
  <c r="F2" i="26"/>
  <c r="D22" i="3"/>
  <c r="E38" i="27"/>
  <c r="F2" i="27"/>
  <c r="D23" i="3"/>
  <c r="E32" i="3"/>
  <c r="C38" i="22"/>
  <c r="C2" i="22"/>
  <c r="F37" i="22"/>
  <c r="C38" i="4"/>
  <c r="C2" i="4"/>
  <c r="F37" i="4"/>
  <c r="E38" i="22"/>
  <c r="F2" i="22"/>
  <c r="D17" i="3"/>
  <c r="C38" i="7"/>
  <c r="C2" i="7"/>
  <c r="F37" i="21"/>
  <c r="C38" i="6"/>
  <c r="C2" i="6"/>
  <c r="F37" i="6"/>
  <c r="C38" i="23"/>
  <c r="C2" i="23"/>
  <c r="F37" i="23"/>
  <c r="F37" i="29"/>
  <c r="F37" i="2"/>
  <c r="C38" i="30"/>
  <c r="C2" i="30"/>
  <c r="F37" i="7"/>
  <c r="C38" i="29"/>
  <c r="C2" i="29"/>
  <c r="E38" i="23"/>
  <c r="F2" i="23"/>
  <c r="D19" i="3"/>
  <c r="C38" i="28"/>
  <c r="C2" i="28"/>
  <c r="C38" i="26"/>
  <c r="C2" i="26"/>
  <c r="E38" i="5"/>
  <c r="F2" i="5"/>
  <c r="D9" i="3"/>
  <c r="C38" i="5"/>
  <c r="C2" i="5"/>
  <c r="C38" i="27"/>
  <c r="C2" i="27"/>
  <c r="C38" i="2"/>
  <c r="C2" i="2"/>
  <c r="C38" i="1"/>
  <c r="C2" i="1"/>
  <c r="C38" i="24"/>
  <c r="C2" i="24"/>
  <c r="F4" i="9"/>
  <c r="G24" i="3"/>
  <c r="G28" i="3"/>
  <c r="C21" i="3"/>
  <c r="F1" i="25"/>
  <c r="F1" i="21"/>
  <c r="F1" i="2"/>
  <c r="C7" i="3"/>
  <c r="O3" i="13"/>
  <c r="O3" i="12"/>
  <c r="O3" i="9"/>
  <c r="O3" i="10"/>
  <c r="O3" i="14"/>
  <c r="F16" i="3"/>
  <c r="O3" i="11"/>
  <c r="C6" i="3"/>
  <c r="F1" i="1"/>
  <c r="C23" i="3"/>
  <c r="F1" i="27"/>
  <c r="C24" i="3"/>
  <c r="F1" i="28"/>
  <c r="C29" i="3"/>
  <c r="F1" i="29"/>
  <c r="F1" i="7"/>
  <c r="C11" i="3"/>
  <c r="F1" i="5"/>
  <c r="C9" i="3"/>
  <c r="C10" i="3"/>
  <c r="C20" i="3"/>
  <c r="F1" i="24"/>
  <c r="C22" i="3"/>
  <c r="F1" i="26"/>
  <c r="C30" i="3"/>
  <c r="F1" i="30"/>
  <c r="C19" i="3"/>
  <c r="F1" i="23"/>
  <c r="C8" i="3"/>
  <c r="F1" i="4"/>
  <c r="C17" i="3"/>
  <c r="F1" i="22"/>
  <c r="G20" i="3"/>
  <c r="G6" i="3"/>
  <c r="M4" i="16"/>
  <c r="M4" i="18"/>
  <c r="F21" i="3"/>
  <c r="M4" i="15"/>
  <c r="M4" i="17"/>
  <c r="M4" i="31"/>
  <c r="M4" i="20"/>
  <c r="M2" i="31"/>
  <c r="M2" i="20"/>
  <c r="M2" i="18"/>
  <c r="M2" i="17"/>
  <c r="M2" i="16"/>
  <c r="M2" i="15"/>
  <c r="G21" i="3"/>
  <c r="F19" i="3"/>
  <c r="M5" i="9"/>
  <c r="M5" i="12"/>
  <c r="M5" i="11"/>
  <c r="M5" i="13"/>
  <c r="M5" i="14"/>
  <c r="F9" i="3"/>
  <c r="M5" i="10"/>
  <c r="O2" i="20"/>
  <c r="O2" i="18"/>
  <c r="O2" i="17"/>
  <c r="O2" i="16"/>
  <c r="O2" i="31"/>
  <c r="F24" i="3"/>
  <c r="O2" i="15"/>
  <c r="G7" i="3"/>
  <c r="M2" i="13"/>
  <c r="M2" i="11"/>
  <c r="M2" i="10"/>
  <c r="M2" i="12"/>
  <c r="M2" i="9"/>
  <c r="F6" i="3"/>
  <c r="M2" i="14"/>
  <c r="M4" i="12"/>
  <c r="M4" i="14"/>
  <c r="M4" i="10"/>
  <c r="M4" i="13"/>
  <c r="M4" i="9"/>
  <c r="F8" i="3"/>
  <c r="M4" i="11"/>
  <c r="O4" i="31"/>
  <c r="O4" i="15"/>
  <c r="O4" i="18"/>
  <c r="O4" i="16"/>
  <c r="O4" i="17"/>
  <c r="F30" i="3"/>
  <c r="O4" i="20"/>
  <c r="M3" i="31"/>
  <c r="M3" i="20"/>
  <c r="M3" i="18"/>
  <c r="M3" i="17"/>
  <c r="M3" i="16"/>
  <c r="M3" i="15"/>
  <c r="F20" i="3"/>
  <c r="M3" i="9"/>
  <c r="M3" i="11"/>
  <c r="F7" i="3"/>
  <c r="M3" i="14"/>
  <c r="M3" i="13"/>
  <c r="M3" i="10"/>
  <c r="M3" i="12"/>
  <c r="O4" i="9"/>
  <c r="O4" i="13"/>
  <c r="O4" i="10"/>
  <c r="O4" i="14"/>
  <c r="F17" i="3"/>
  <c r="O4" i="12"/>
  <c r="O4" i="11"/>
  <c r="M5" i="15"/>
  <c r="M5" i="20"/>
  <c r="M5" i="18"/>
  <c r="M5" i="17"/>
  <c r="M5" i="16"/>
  <c r="M5" i="31"/>
  <c r="F22" i="3"/>
  <c r="O2" i="10"/>
  <c r="O2" i="11"/>
  <c r="O2" i="12"/>
  <c r="O2" i="13"/>
  <c r="O2" i="9"/>
  <c r="F11" i="3"/>
  <c r="O2" i="14"/>
  <c r="O3" i="31"/>
  <c r="O3" i="20"/>
  <c r="O3" i="18"/>
  <c r="O3" i="17"/>
  <c r="O3" i="16"/>
  <c r="O3" i="15"/>
  <c r="F29" i="3"/>
  <c r="M6" i="20"/>
  <c r="M6" i="18"/>
  <c r="M6" i="17"/>
  <c r="M6" i="16"/>
  <c r="M6" i="31"/>
  <c r="M6" i="15"/>
  <c r="F23" i="3"/>
  <c r="H2" i="12"/>
  <c r="H2" i="13"/>
  <c r="H2" i="11"/>
  <c r="H2" i="17"/>
  <c r="H2" i="9"/>
  <c r="H2" i="16"/>
  <c r="H2" i="18"/>
  <c r="H2" i="10"/>
  <c r="H2" i="15"/>
  <c r="H2" i="31"/>
  <c r="H2" i="14"/>
  <c r="H2" i="20"/>
  <c r="D3" i="20" l="1"/>
  <c r="D3" i="16"/>
  <c r="D3" i="15"/>
  <c r="D3" i="31"/>
  <c r="D3" i="13"/>
  <c r="D3" i="18"/>
  <c r="D3" i="10"/>
  <c r="D3" i="14"/>
  <c r="D3" i="17"/>
  <c r="D3" i="12"/>
  <c r="D3" i="11"/>
  <c r="D2" i="13"/>
  <c r="D2" i="17"/>
  <c r="D2" i="10"/>
  <c r="D2" i="15"/>
  <c r="D2" i="31"/>
  <c r="D2" i="20"/>
  <c r="D2" i="14"/>
  <c r="D2" i="11"/>
  <c r="D2" i="18"/>
  <c r="D2" i="12"/>
  <c r="D2" i="16"/>
  <c r="D6" i="16"/>
  <c r="C8" i="17"/>
  <c r="D6" i="15"/>
  <c r="D6" i="14"/>
  <c r="D6" i="13"/>
  <c r="F3" i="3"/>
  <c r="D6" i="12"/>
  <c r="D6" i="11"/>
  <c r="H8" i="9"/>
  <c r="A8" i="9" s="1"/>
  <c r="D6" i="18"/>
  <c r="D6" i="20"/>
  <c r="E6" i="20"/>
  <c r="E6" i="18"/>
  <c r="D6" i="17"/>
  <c r="E6" i="17"/>
  <c r="E6" i="16"/>
  <c r="E6" i="15"/>
  <c r="E6" i="14"/>
  <c r="E6" i="13"/>
  <c r="E6" i="12"/>
  <c r="E6" i="11"/>
  <c r="E6" i="10"/>
  <c r="E6" i="9"/>
  <c r="F6" i="9" s="1"/>
  <c r="D6" i="31"/>
  <c r="G33" i="3" s="1"/>
  <c r="F34" i="3" s="1"/>
  <c r="I34" i="3" s="1"/>
  <c r="E6" i="31"/>
  <c r="M4" i="50"/>
  <c r="C36" i="15"/>
  <c r="F1" i="6"/>
  <c r="D10" i="3"/>
  <c r="F6" i="10" l="1"/>
  <c r="F6" i="11"/>
  <c r="F6" i="12" s="1"/>
  <c r="F6" i="13" s="1"/>
  <c r="F6" i="14" s="1"/>
  <c r="H9" i="9"/>
  <c r="A9" i="9" s="1"/>
  <c r="M5" i="50"/>
  <c r="C9" i="17"/>
  <c r="G10" i="3"/>
  <c r="G14" i="3" s="1"/>
  <c r="F10" i="3"/>
  <c r="M6" i="14"/>
  <c r="M6" i="13"/>
  <c r="M6" i="12"/>
  <c r="M6" i="11"/>
  <c r="M6" i="9"/>
  <c r="M6" i="10"/>
  <c r="M6" i="50" l="1"/>
  <c r="H10" i="9"/>
  <c r="A10" i="9" s="1"/>
  <c r="H11" i="9"/>
  <c r="A11" i="9" s="1"/>
  <c r="C10" i="17"/>
  <c r="C11" i="17" s="1"/>
  <c r="H3" i="18"/>
  <c r="H3" i="16"/>
  <c r="H3" i="14"/>
  <c r="H3" i="17"/>
  <c r="H3" i="10"/>
  <c r="H3" i="13"/>
  <c r="H3" i="20"/>
  <c r="H3" i="12"/>
  <c r="H3" i="11"/>
  <c r="H3" i="9"/>
  <c r="H3" i="31"/>
  <c r="H3" i="15"/>
  <c r="C3" i="3"/>
  <c r="H4" i="9" s="1"/>
  <c r="C6" i="9" s="1"/>
  <c r="J6" i="14" s="1"/>
  <c r="F6" i="15"/>
  <c r="M7" i="50" l="1"/>
  <c r="J6" i="11"/>
  <c r="J6" i="10"/>
  <c r="J6" i="9"/>
  <c r="H4" i="10"/>
  <c r="C6" i="10" s="1"/>
  <c r="H4" i="11" s="1"/>
  <c r="C6" i="11" s="1"/>
  <c r="H4" i="12" s="1"/>
  <c r="C6" i="12" s="1"/>
  <c r="H4" i="13" s="1"/>
  <c r="C6" i="13" s="1"/>
  <c r="H4" i="14" s="1"/>
  <c r="C6" i="14" s="1"/>
  <c r="H4" i="15" s="1"/>
  <c r="C6" i="15" s="1"/>
  <c r="H4" i="16" s="1"/>
  <c r="C6" i="16" s="1"/>
  <c r="H4" i="17" s="1"/>
  <c r="C6" i="17" s="1"/>
  <c r="H4" i="18" s="1"/>
  <c r="C6" i="18" s="1"/>
  <c r="H4" i="20" s="1"/>
  <c r="C6" i="20" s="1"/>
  <c r="H4" i="31" s="1"/>
  <c r="C6" i="31" s="1"/>
  <c r="J6" i="12"/>
  <c r="J6" i="13"/>
  <c r="F6" i="16"/>
  <c r="J6" i="15"/>
  <c r="M8" i="50" l="1"/>
  <c r="H13" i="9"/>
  <c r="A13" i="9" s="1"/>
  <c r="H12" i="9"/>
  <c r="A12" i="9" s="1"/>
  <c r="C12" i="17"/>
  <c r="F6" i="17"/>
  <c r="J6" i="16"/>
  <c r="M9" i="50" l="1"/>
  <c r="H14" i="9" s="1"/>
  <c r="A14" i="9" s="1"/>
  <c r="C13" i="17"/>
  <c r="F6" i="18"/>
  <c r="J6" i="17"/>
  <c r="M10" i="50" l="1"/>
  <c r="H15" i="9"/>
  <c r="A15" i="9" s="1"/>
  <c r="C14" i="17"/>
  <c r="F6" i="20"/>
  <c r="J6" i="18"/>
  <c r="M11" i="50" l="1"/>
  <c r="C15" i="17"/>
  <c r="F6" i="31"/>
  <c r="J6" i="20"/>
  <c r="M12" i="50" l="1"/>
  <c r="H17" i="9"/>
  <c r="A17" i="9" s="1"/>
  <c r="H16" i="9"/>
  <c r="A16" i="9" s="1"/>
  <c r="C16" i="17"/>
  <c r="C4" i="3"/>
  <c r="J6" i="31"/>
  <c r="M13" i="50" l="1"/>
  <c r="C17" i="17"/>
  <c r="F4" i="3"/>
  <c r="I4" i="3"/>
  <c r="M14" i="50" l="1"/>
  <c r="C18" i="17"/>
  <c r="M15" i="50" l="1"/>
  <c r="C19" i="17"/>
  <c r="M16" i="50" l="1"/>
  <c r="C20" i="17"/>
  <c r="M17" i="50" l="1"/>
  <c r="C21" i="17"/>
  <c r="M18" i="50" l="1"/>
  <c r="C22" i="17"/>
  <c r="M19" i="50" l="1"/>
  <c r="C23" i="17"/>
  <c r="M20" i="50" l="1"/>
  <c r="C24" i="17"/>
  <c r="M21" i="50" l="1"/>
  <c r="C25" i="17"/>
  <c r="M22" i="50" l="1"/>
  <c r="C26" i="17"/>
  <c r="M23" i="50" l="1"/>
  <c r="C27" i="17"/>
  <c r="M24" i="50" l="1"/>
  <c r="C28" i="17"/>
  <c r="M25" i="50" l="1"/>
  <c r="C29" i="17"/>
  <c r="M26" i="50" l="1"/>
  <c r="C30" i="17"/>
  <c r="M27" i="50" l="1"/>
  <c r="C31" i="17"/>
  <c r="M28" i="50" l="1"/>
  <c r="C32" i="17"/>
  <c r="M29" i="50" l="1"/>
  <c r="C33" i="17"/>
  <c r="M30" i="50" l="1"/>
  <c r="C34" i="17"/>
  <c r="M31" i="50" l="1"/>
  <c r="C35" i="17"/>
  <c r="M32" i="50" l="1"/>
  <c r="C36" i="17"/>
  <c r="M33" i="50" l="1"/>
  <c r="C37" i="17"/>
  <c r="M34" i="50" l="1"/>
  <c r="C8" i="18"/>
  <c r="M35" i="50" l="1"/>
  <c r="C9" i="18"/>
  <c r="M36" i="50" l="1"/>
  <c r="C10" i="18"/>
  <c r="M37" i="50" l="1"/>
  <c r="C11" i="18"/>
  <c r="M38" i="50" l="1"/>
  <c r="C12" i="18"/>
  <c r="M39" i="50" l="1"/>
  <c r="C13" i="18"/>
  <c r="M40" i="50" l="1"/>
  <c r="C14" i="18"/>
  <c r="M41" i="50" l="1"/>
  <c r="C15" i="18"/>
  <c r="M42" i="50" l="1"/>
  <c r="C16" i="18"/>
  <c r="M43" i="50" l="1"/>
  <c r="C17" i="18"/>
  <c r="M44" i="50" l="1"/>
  <c r="C18" i="18"/>
  <c r="M45" i="50" l="1"/>
  <c r="C19" i="18"/>
  <c r="M46" i="50" l="1"/>
  <c r="C20" i="18"/>
  <c r="M47" i="50" l="1"/>
  <c r="C21" i="18"/>
  <c r="M48" i="50" l="1"/>
  <c r="C22" i="18"/>
  <c r="M49" i="50" l="1"/>
  <c r="C23" i="18"/>
  <c r="M50" i="50" l="1"/>
  <c r="C24" i="18"/>
  <c r="M51" i="50" l="1"/>
  <c r="C25" i="18"/>
  <c r="M52" i="50" l="1"/>
  <c r="C26" i="18"/>
  <c r="M53" i="50" l="1"/>
  <c r="C27" i="18"/>
  <c r="M54" i="50" l="1"/>
  <c r="C28" i="18"/>
  <c r="M55" i="50" l="1"/>
  <c r="C29" i="18"/>
  <c r="M56" i="50" l="1"/>
  <c r="C30" i="18"/>
  <c r="M57" i="50" l="1"/>
  <c r="C31" i="18"/>
  <c r="M58" i="50" l="1"/>
  <c r="M59" i="50" s="1"/>
  <c r="M60" i="50" s="1"/>
  <c r="M61" i="50" s="1"/>
  <c r="M62" i="50" s="1"/>
  <c r="M63" i="50" s="1"/>
  <c r="M64" i="50" s="1"/>
  <c r="M65" i="50" s="1"/>
  <c r="M66" i="50" s="1"/>
  <c r="M67" i="50" s="1"/>
  <c r="M68" i="50" s="1"/>
  <c r="M69" i="50" s="1"/>
  <c r="M70" i="50" s="1"/>
  <c r="M71" i="50" s="1"/>
  <c r="M72" i="50" s="1"/>
  <c r="M73" i="50" s="1"/>
  <c r="M74" i="50" s="1"/>
  <c r="M75" i="50" s="1"/>
  <c r="M76" i="50" s="1"/>
  <c r="M77" i="50" s="1"/>
  <c r="M78" i="50" s="1"/>
  <c r="M79" i="50" s="1"/>
  <c r="M80" i="50" s="1"/>
  <c r="M81" i="50" s="1"/>
  <c r="M82" i="50" s="1"/>
  <c r="M83" i="50" s="1"/>
  <c r="M84" i="50" s="1"/>
  <c r="M85" i="50" s="1"/>
  <c r="M86" i="50" s="1"/>
  <c r="M87" i="50" s="1"/>
  <c r="M88" i="50" s="1"/>
  <c r="M89" i="50" s="1"/>
  <c r="M90" i="50" s="1"/>
  <c r="M91" i="50" s="1"/>
  <c r="M92" i="50" s="1"/>
  <c r="M93" i="50" s="1"/>
  <c r="M94" i="50" s="1"/>
  <c r="M95" i="50" s="1"/>
  <c r="M96" i="50" s="1"/>
  <c r="M97" i="50" s="1"/>
  <c r="M98" i="50" s="1"/>
  <c r="M99" i="50" s="1"/>
  <c r="M100" i="50" s="1"/>
  <c r="M101" i="50" s="1"/>
  <c r="M102" i="50" s="1"/>
  <c r="M103" i="50" s="1"/>
  <c r="M104" i="50" s="1"/>
  <c r="M105" i="50" s="1"/>
  <c r="M106" i="50" s="1"/>
  <c r="M107" i="50" s="1"/>
  <c r="M108" i="50" s="1"/>
  <c r="M109" i="50" s="1"/>
  <c r="M110" i="50" s="1"/>
  <c r="M111" i="50" s="1"/>
  <c r="M112" i="50" s="1"/>
  <c r="M113" i="50" s="1"/>
  <c r="M114" i="50" s="1"/>
  <c r="M115" i="50" s="1"/>
  <c r="M116" i="50" s="1"/>
  <c r="M117" i="50" s="1"/>
  <c r="M118" i="50" s="1"/>
  <c r="M119" i="50" s="1"/>
  <c r="M120" i="50" s="1"/>
  <c r="M121" i="50" s="1"/>
  <c r="M122" i="50" s="1"/>
  <c r="M123" i="50" s="1"/>
  <c r="M124" i="50" s="1"/>
  <c r="M125" i="50" s="1"/>
  <c r="M126" i="50" s="1"/>
  <c r="M127" i="50" s="1"/>
  <c r="M128" i="50" s="1"/>
  <c r="M129" i="50" s="1"/>
  <c r="M130" i="50" s="1"/>
  <c r="M131" i="50" s="1"/>
  <c r="M132" i="50" s="1"/>
  <c r="M133" i="50" s="1"/>
  <c r="M134" i="50" s="1"/>
  <c r="M135" i="50" s="1"/>
  <c r="M136" i="50" s="1"/>
  <c r="M137" i="50" s="1"/>
  <c r="M138" i="50" s="1"/>
  <c r="M139" i="50" s="1"/>
  <c r="M140" i="50" s="1"/>
  <c r="M141" i="50" s="1"/>
  <c r="M142" i="50" s="1"/>
  <c r="M143" i="50" s="1"/>
  <c r="M144" i="50" s="1"/>
  <c r="M145" i="50" s="1"/>
  <c r="M146" i="50" s="1"/>
  <c r="M147" i="50" s="1"/>
  <c r="M148" i="50" s="1"/>
  <c r="M149" i="50" s="1"/>
  <c r="M150" i="50" s="1"/>
  <c r="M151" i="50" s="1"/>
  <c r="M152" i="50" s="1"/>
  <c r="M153" i="50" s="1"/>
  <c r="M154" i="50" s="1"/>
  <c r="M155" i="50" s="1"/>
  <c r="M156" i="50" s="1"/>
  <c r="M157" i="50" s="1"/>
  <c r="M158" i="50" s="1"/>
  <c r="M159" i="50" s="1"/>
  <c r="M160" i="50" s="1"/>
  <c r="M161" i="50" s="1"/>
  <c r="M162" i="50" s="1"/>
  <c r="M163" i="50" s="1"/>
  <c r="M164" i="50" s="1"/>
  <c r="M165" i="50" s="1"/>
  <c r="M166" i="50" s="1"/>
  <c r="M167" i="50" s="1"/>
  <c r="M168" i="50" s="1"/>
  <c r="M169" i="50" s="1"/>
  <c r="M170" i="50" s="1"/>
  <c r="M171" i="50" s="1"/>
  <c r="M172" i="50" s="1"/>
  <c r="M173" i="50" s="1"/>
  <c r="M174" i="50" s="1"/>
  <c r="M175" i="50" s="1"/>
  <c r="M176" i="50" s="1"/>
  <c r="M177" i="50" s="1"/>
  <c r="M178" i="50" s="1"/>
  <c r="M179" i="50" s="1"/>
  <c r="M180" i="50" s="1"/>
  <c r="M181" i="50" s="1"/>
  <c r="M182" i="50" s="1"/>
  <c r="M183" i="50" s="1"/>
  <c r="M184" i="50" s="1"/>
  <c r="M185" i="50" s="1"/>
  <c r="M186" i="50" s="1"/>
  <c r="M187" i="50" s="1"/>
  <c r="M188" i="50" s="1"/>
  <c r="M189" i="50" s="1"/>
  <c r="M190" i="50" s="1"/>
  <c r="M191" i="50" s="1"/>
  <c r="M192" i="50" s="1"/>
  <c r="M193" i="50" s="1"/>
  <c r="M194" i="50" s="1"/>
  <c r="M195" i="50" s="1"/>
  <c r="M196" i="50" s="1"/>
  <c r="M197" i="50" s="1"/>
  <c r="M198" i="50" s="1"/>
  <c r="M199" i="50" s="1"/>
  <c r="M200" i="50" s="1"/>
  <c r="M201" i="50" s="1"/>
  <c r="M202" i="50" s="1"/>
  <c r="M203" i="50" s="1"/>
  <c r="M204" i="50" s="1"/>
  <c r="M205" i="50" s="1"/>
  <c r="M206" i="50" s="1"/>
  <c r="M207" i="50" s="1"/>
  <c r="M208" i="50" s="1"/>
  <c r="M209" i="50" s="1"/>
  <c r="M210" i="50" s="1"/>
  <c r="M211" i="50" s="1"/>
  <c r="M212" i="50" s="1"/>
  <c r="M213" i="50" s="1"/>
  <c r="M214" i="50" s="1"/>
  <c r="M215" i="50" s="1"/>
  <c r="M216" i="50" s="1"/>
  <c r="M217" i="50" s="1"/>
  <c r="M218" i="50" s="1"/>
  <c r="M219" i="50" s="1"/>
  <c r="M220" i="50" s="1"/>
  <c r="M221" i="50" s="1"/>
  <c r="M222" i="50" s="1"/>
  <c r="M223" i="50" s="1"/>
  <c r="M224" i="50" s="1"/>
  <c r="M225" i="50" s="1"/>
  <c r="M226" i="50" s="1"/>
  <c r="M227" i="50" s="1"/>
  <c r="M228" i="50" s="1"/>
  <c r="M229" i="50" s="1"/>
  <c r="M230" i="50" s="1"/>
  <c r="M231" i="50" s="1"/>
  <c r="M232" i="50" s="1"/>
  <c r="M233" i="50" s="1"/>
  <c r="M234" i="50" s="1"/>
  <c r="M235" i="50" s="1"/>
  <c r="M236" i="50" s="1"/>
  <c r="M237" i="50" s="1"/>
  <c r="M238" i="50" s="1"/>
  <c r="M239" i="50" s="1"/>
  <c r="M240" i="50" s="1"/>
  <c r="M241" i="50" s="1"/>
  <c r="M242" i="50" s="1"/>
  <c r="M243" i="50" s="1"/>
  <c r="M244" i="50" s="1"/>
  <c r="M245" i="50" s="1"/>
  <c r="M246" i="50" s="1"/>
  <c r="M247" i="50" s="1"/>
  <c r="M248" i="50" s="1"/>
  <c r="M249" i="50" s="1"/>
  <c r="M250" i="50" s="1"/>
  <c r="M251" i="50" s="1"/>
  <c r="M252" i="50" s="1"/>
  <c r="M253" i="50" s="1"/>
  <c r="M254" i="50" s="1"/>
  <c r="M255" i="50" s="1"/>
  <c r="M256" i="50" s="1"/>
  <c r="M257" i="50" s="1"/>
  <c r="M258" i="50" s="1"/>
  <c r="M259" i="50" s="1"/>
  <c r="M260" i="50" s="1"/>
  <c r="M261" i="50" s="1"/>
  <c r="M262" i="50" s="1"/>
  <c r="M263" i="50" s="1"/>
  <c r="M264" i="50" s="1"/>
  <c r="M265" i="50" s="1"/>
  <c r="M266" i="50" s="1"/>
  <c r="M267" i="50" s="1"/>
  <c r="M268" i="50" s="1"/>
  <c r="M269" i="50" s="1"/>
  <c r="M270" i="50" s="1"/>
  <c r="M271" i="50" s="1"/>
  <c r="M272" i="50" s="1"/>
  <c r="M273" i="50" s="1"/>
  <c r="M274" i="50" s="1"/>
  <c r="M275" i="50" s="1"/>
  <c r="M276" i="50" s="1"/>
  <c r="M277" i="50" s="1"/>
  <c r="M278" i="50" s="1"/>
  <c r="M279" i="50" s="1"/>
  <c r="M280" i="50" s="1"/>
  <c r="M281" i="50" s="1"/>
  <c r="M282" i="50" s="1"/>
  <c r="M283" i="50" s="1"/>
  <c r="M284" i="50" s="1"/>
  <c r="M285" i="50" s="1"/>
  <c r="M286" i="50" s="1"/>
  <c r="M287" i="50" s="1"/>
  <c r="M288" i="50" s="1"/>
  <c r="M289" i="50" s="1"/>
  <c r="M290" i="50" s="1"/>
  <c r="M291" i="50" s="1"/>
  <c r="M292" i="50" s="1"/>
  <c r="M293" i="50" s="1"/>
  <c r="M294" i="50" s="1"/>
  <c r="M295" i="50" s="1"/>
  <c r="M296" i="50" s="1"/>
  <c r="M297" i="50" s="1"/>
  <c r="M298" i="50" s="1"/>
  <c r="M299" i="50" s="1"/>
  <c r="M300" i="50" s="1"/>
  <c r="M301" i="50" s="1"/>
  <c r="M302" i="50" s="1"/>
  <c r="M303" i="50" s="1"/>
  <c r="M304" i="50" s="1"/>
  <c r="M305" i="50" s="1"/>
  <c r="M306" i="50" s="1"/>
  <c r="M307" i="50" s="1"/>
  <c r="M308" i="50" s="1"/>
  <c r="M309" i="50" s="1"/>
  <c r="M310" i="50" s="1"/>
  <c r="M311" i="50" s="1"/>
  <c r="M312" i="50" s="1"/>
  <c r="M313" i="50" s="1"/>
  <c r="M314" i="50" s="1"/>
  <c r="M315" i="50" s="1"/>
  <c r="M316" i="50" s="1"/>
  <c r="M317" i="50" s="1"/>
  <c r="M318" i="50" s="1"/>
  <c r="M319" i="50" s="1"/>
  <c r="M320" i="50" s="1"/>
  <c r="M321" i="50" s="1"/>
  <c r="M322" i="50" s="1"/>
  <c r="M323" i="50" s="1"/>
  <c r="M324" i="50" s="1"/>
  <c r="M325" i="50" s="1"/>
  <c r="M326" i="50" s="1"/>
  <c r="M327" i="50" s="1"/>
  <c r="M328" i="50" s="1"/>
  <c r="M329" i="50" s="1"/>
  <c r="M330" i="50" s="1"/>
  <c r="M331" i="50" s="1"/>
  <c r="M332" i="50" s="1"/>
  <c r="M333" i="50" s="1"/>
  <c r="M334" i="50" s="1"/>
  <c r="M335" i="50" s="1"/>
  <c r="M336" i="50" s="1"/>
  <c r="M337" i="50" s="1"/>
  <c r="M338" i="50" s="1"/>
  <c r="M339" i="50" s="1"/>
  <c r="M340" i="50" s="1"/>
  <c r="M341" i="50" s="1"/>
  <c r="M342" i="50" s="1"/>
  <c r="M343" i="50" s="1"/>
  <c r="M344" i="50" s="1"/>
  <c r="M345" i="50" s="1"/>
  <c r="M346" i="50" s="1"/>
  <c r="M347" i="50" s="1"/>
  <c r="M348" i="50" s="1"/>
  <c r="M349" i="50" s="1"/>
  <c r="M350" i="50" s="1"/>
  <c r="M351" i="50" s="1"/>
  <c r="M352" i="50" s="1"/>
  <c r="M353" i="50" s="1"/>
  <c r="M354" i="50" s="1"/>
  <c r="M355" i="50" s="1"/>
  <c r="M356" i="50" s="1"/>
  <c r="M357" i="50" s="1"/>
  <c r="M358" i="50" s="1"/>
  <c r="M359" i="50" s="1"/>
  <c r="M360" i="50" s="1"/>
  <c r="M361" i="50" s="1"/>
  <c r="M362" i="50" s="1"/>
  <c r="M363" i="50" s="1"/>
  <c r="M364" i="50" s="1"/>
  <c r="M365" i="50" s="1"/>
  <c r="M366" i="50" s="1"/>
  <c r="M367" i="50" s="1"/>
  <c r="M368" i="50" s="1"/>
  <c r="M369" i="50" s="1"/>
  <c r="M370" i="50" s="1"/>
  <c r="M371" i="50" s="1"/>
  <c r="M372" i="50" s="1"/>
  <c r="M373" i="50" s="1"/>
  <c r="M374" i="50" s="1"/>
  <c r="M375" i="50" s="1"/>
  <c r="M376" i="50" s="1"/>
  <c r="M377" i="50" s="1"/>
  <c r="M378" i="50" s="1"/>
  <c r="M379" i="50" s="1"/>
  <c r="M380" i="50" s="1"/>
  <c r="M381" i="50" s="1"/>
  <c r="M382" i="50" s="1"/>
  <c r="M383" i="50" s="1"/>
  <c r="M384" i="50" s="1"/>
  <c r="M385" i="50" s="1"/>
  <c r="M386" i="50" s="1"/>
  <c r="M387" i="50" s="1"/>
  <c r="M388" i="50" s="1"/>
  <c r="M389" i="50" s="1"/>
  <c r="M390" i="50" s="1"/>
  <c r="M391" i="50" s="1"/>
  <c r="M392" i="50" s="1"/>
  <c r="M393" i="50" s="1"/>
  <c r="M394" i="50" s="1"/>
  <c r="M395" i="50" s="1"/>
  <c r="M396" i="50" s="1"/>
  <c r="M397" i="50" s="1"/>
  <c r="M398" i="50" s="1"/>
  <c r="C32" i="18"/>
  <c r="H27" i="18" l="1"/>
  <c r="A27" i="18" s="1"/>
  <c r="H25" i="18"/>
  <c r="A25" i="18" s="1"/>
  <c r="H8" i="16"/>
  <c r="A8" i="16" s="1"/>
  <c r="H38" i="16"/>
  <c r="A38" i="16" s="1"/>
  <c r="H35" i="15"/>
  <c r="A35" i="15" s="1"/>
  <c r="H28" i="12"/>
  <c r="A28" i="12" s="1"/>
  <c r="H16" i="10"/>
  <c r="A16" i="10" s="1"/>
  <c r="H24" i="15"/>
  <c r="A24" i="15" s="1"/>
  <c r="H32" i="13"/>
  <c r="A32" i="13" s="1"/>
  <c r="H10" i="13"/>
  <c r="A10" i="13" s="1"/>
  <c r="H28" i="9"/>
  <c r="A28" i="9" s="1"/>
  <c r="H9" i="12"/>
  <c r="A9" i="12" s="1"/>
  <c r="H20" i="15"/>
  <c r="A20" i="15" s="1"/>
  <c r="H11" i="15"/>
  <c r="A11" i="15" s="1"/>
  <c r="H32" i="11"/>
  <c r="A32" i="11" s="1"/>
  <c r="H10" i="15"/>
  <c r="A10" i="15" s="1"/>
  <c r="H13" i="15"/>
  <c r="A13" i="15" s="1"/>
  <c r="H12" i="14"/>
  <c r="A12" i="14" s="1"/>
  <c r="H10" i="11"/>
  <c r="A10" i="11" s="1"/>
  <c r="H34" i="9"/>
  <c r="A34" i="9" s="1"/>
  <c r="H26" i="9"/>
  <c r="A26" i="9" s="1"/>
  <c r="H35" i="11"/>
  <c r="A35" i="11" s="1"/>
  <c r="H14" i="14"/>
  <c r="A14" i="14" s="1"/>
  <c r="H19" i="10"/>
  <c r="A19" i="10" s="1"/>
  <c r="H35" i="12"/>
  <c r="A35" i="12" s="1"/>
  <c r="H34" i="14"/>
  <c r="A34" i="14" s="1"/>
  <c r="H18" i="16"/>
  <c r="A18" i="16" s="1"/>
  <c r="H21" i="13"/>
  <c r="A21" i="13" s="1"/>
  <c r="H14" i="16"/>
  <c r="A14" i="16" s="1"/>
  <c r="H16" i="16"/>
  <c r="A16" i="16" s="1"/>
  <c r="H17" i="12"/>
  <c r="A17" i="12" s="1"/>
  <c r="H15" i="15"/>
  <c r="A15" i="15" s="1"/>
  <c r="H30" i="10"/>
  <c r="A30" i="10" s="1"/>
  <c r="H26" i="11"/>
  <c r="A26" i="11" s="1"/>
  <c r="H25" i="16"/>
  <c r="A25" i="16" s="1"/>
  <c r="H24" i="9"/>
  <c r="A24" i="9" s="1"/>
  <c r="H21" i="16"/>
  <c r="A21" i="16" s="1"/>
  <c r="H15" i="12"/>
  <c r="A15" i="12" s="1"/>
  <c r="H20" i="9"/>
  <c r="A20" i="9" s="1"/>
  <c r="H12" i="13"/>
  <c r="A12" i="13" s="1"/>
  <c r="H9" i="10"/>
  <c r="A9" i="10" s="1"/>
  <c r="H20" i="10"/>
  <c r="A20" i="10" s="1"/>
  <c r="H23" i="10"/>
  <c r="A23" i="10" s="1"/>
  <c r="H35" i="16"/>
  <c r="A35" i="16" s="1"/>
  <c r="H35" i="10"/>
  <c r="A35" i="10" s="1"/>
  <c r="H24" i="16"/>
  <c r="A24" i="16" s="1"/>
  <c r="H23" i="12"/>
  <c r="A23" i="12" s="1"/>
  <c r="H33" i="13"/>
  <c r="A33" i="13" s="1"/>
  <c r="H34" i="13"/>
  <c r="A34" i="13" s="1"/>
  <c r="H20" i="13"/>
  <c r="A20" i="13" s="1"/>
  <c r="H33" i="11"/>
  <c r="A33" i="11" s="1"/>
  <c r="H24" i="12"/>
  <c r="A24" i="12" s="1"/>
  <c r="H22" i="15"/>
  <c r="A22" i="15" s="1"/>
  <c r="H35" i="9"/>
  <c r="A35" i="9" s="1"/>
  <c r="H19" i="15"/>
  <c r="A19" i="15" s="1"/>
  <c r="H12" i="11"/>
  <c r="A12" i="11" s="1"/>
  <c r="H22" i="11"/>
  <c r="A22" i="11" s="1"/>
  <c r="H22" i="9"/>
  <c r="A22" i="9" s="1"/>
  <c r="H37" i="11"/>
  <c r="A37" i="11" s="1"/>
  <c r="H29" i="10"/>
  <c r="A29" i="10" s="1"/>
  <c r="H19" i="13"/>
  <c r="A19" i="13" s="1"/>
  <c r="H29" i="15"/>
  <c r="A29" i="15" s="1"/>
  <c r="H8" i="17"/>
  <c r="A8" i="17" s="1"/>
  <c r="H26" i="13"/>
  <c r="A26" i="13" s="1"/>
  <c r="H22" i="14"/>
  <c r="A22" i="14" s="1"/>
  <c r="H30" i="15"/>
  <c r="A30" i="15" s="1"/>
  <c r="H25" i="15"/>
  <c r="A25" i="15" s="1"/>
  <c r="H20" i="11"/>
  <c r="A20" i="11" s="1"/>
  <c r="H16" i="14"/>
  <c r="A16" i="14" s="1"/>
  <c r="H31" i="14"/>
  <c r="A31" i="14" s="1"/>
  <c r="H29" i="13"/>
  <c r="A29" i="13" s="1"/>
  <c r="H21" i="15"/>
  <c r="A21" i="15" s="1"/>
  <c r="H16" i="12"/>
  <c r="A16" i="12" s="1"/>
  <c r="H19" i="9"/>
  <c r="A19" i="9" s="1"/>
  <c r="H26" i="12"/>
  <c r="A26" i="12" s="1"/>
  <c r="H34" i="16"/>
  <c r="A34" i="16" s="1"/>
  <c r="H38" i="11"/>
  <c r="A38" i="11" s="1"/>
  <c r="H33" i="15"/>
  <c r="A33" i="15" s="1"/>
  <c r="H8" i="12"/>
  <c r="A8" i="12" s="1"/>
  <c r="H30" i="11"/>
  <c r="A30" i="11" s="1"/>
  <c r="H30" i="14"/>
  <c r="A30" i="14" s="1"/>
  <c r="H32" i="10"/>
  <c r="A32" i="10" s="1"/>
  <c r="H9" i="16"/>
  <c r="A9" i="16" s="1"/>
  <c r="H27" i="16"/>
  <c r="A27" i="16" s="1"/>
  <c r="H15" i="11"/>
  <c r="A15" i="11" s="1"/>
  <c r="H10" i="14"/>
  <c r="A10" i="14" s="1"/>
  <c r="H26" i="15"/>
  <c r="A26" i="15" s="1"/>
  <c r="H28" i="11"/>
  <c r="A28" i="11" s="1"/>
  <c r="H9" i="11"/>
  <c r="A9" i="11" s="1"/>
  <c r="H17" i="15"/>
  <c r="A17" i="15" s="1"/>
  <c r="H31" i="11"/>
  <c r="A31" i="11" s="1"/>
  <c r="H37" i="9"/>
  <c r="A37" i="9" s="1"/>
  <c r="H38" i="14"/>
  <c r="A38" i="14" s="1"/>
  <c r="H14" i="12"/>
  <c r="A14" i="12" s="1"/>
  <c r="H11" i="16"/>
  <c r="A11" i="16" s="1"/>
  <c r="H28" i="16"/>
  <c r="A28" i="16" s="1"/>
  <c r="H36" i="12"/>
  <c r="A36" i="12" s="1"/>
  <c r="H32" i="16"/>
  <c r="A32" i="16" s="1"/>
  <c r="H23" i="13"/>
  <c r="A23" i="13" s="1"/>
  <c r="H19" i="12"/>
  <c r="A19" i="12" s="1"/>
  <c r="H24" i="14"/>
  <c r="A24" i="14" s="1"/>
  <c r="H14" i="15"/>
  <c r="A14" i="15" s="1"/>
  <c r="H21" i="12"/>
  <c r="A21" i="12" s="1"/>
  <c r="H8" i="15"/>
  <c r="A8" i="15" s="1"/>
  <c r="H11" i="14"/>
  <c r="A11" i="14" s="1"/>
  <c r="H16" i="13"/>
  <c r="A16" i="13" s="1"/>
  <c r="H17" i="14"/>
  <c r="A17" i="14" s="1"/>
  <c r="H30" i="13"/>
  <c r="A30" i="13" s="1"/>
  <c r="H30" i="12"/>
  <c r="A30" i="12" s="1"/>
  <c r="H33" i="10"/>
  <c r="A33" i="10" s="1"/>
  <c r="H20" i="12"/>
  <c r="A20" i="12" s="1"/>
  <c r="H37" i="16"/>
  <c r="A37" i="16" s="1"/>
  <c r="H13" i="12"/>
  <c r="A13" i="12" s="1"/>
  <c r="H26" i="14"/>
  <c r="A26" i="14" s="1"/>
  <c r="H28" i="13"/>
  <c r="A28" i="13" s="1"/>
  <c r="H31" i="10"/>
  <c r="A31" i="10" s="1"/>
  <c r="H34" i="15"/>
  <c r="A34" i="15" s="1"/>
  <c r="H11" i="10"/>
  <c r="A11" i="10" s="1"/>
  <c r="H18" i="9"/>
  <c r="A18" i="9" s="1"/>
  <c r="H23" i="16"/>
  <c r="A23" i="16" s="1"/>
  <c r="H36" i="13"/>
  <c r="A36" i="13" s="1"/>
  <c r="H23" i="14"/>
  <c r="A23" i="14" s="1"/>
  <c r="H9" i="13"/>
  <c r="A9" i="13" s="1"/>
  <c r="H33" i="16"/>
  <c r="A33" i="16" s="1"/>
  <c r="H15" i="10"/>
  <c r="A15" i="10" s="1"/>
  <c r="H29" i="12"/>
  <c r="A29" i="12" s="1"/>
  <c r="H36" i="11"/>
  <c r="A36" i="11" s="1"/>
  <c r="H23" i="11"/>
  <c r="A23" i="11" s="1"/>
  <c r="H37" i="13"/>
  <c r="A37" i="13" s="1"/>
  <c r="H36" i="9"/>
  <c r="A36" i="9" s="1"/>
  <c r="H32" i="15"/>
  <c r="A32" i="15" s="1"/>
  <c r="H15" i="14"/>
  <c r="A15" i="14" s="1"/>
  <c r="H16" i="15"/>
  <c r="A16" i="15" s="1"/>
  <c r="H29" i="16"/>
  <c r="A29" i="16" s="1"/>
  <c r="H37" i="12"/>
  <c r="A37" i="12" s="1"/>
  <c r="H19" i="16"/>
  <c r="A19" i="16" s="1"/>
  <c r="H15" i="13"/>
  <c r="A15" i="13" s="1"/>
  <c r="H15" i="16"/>
  <c r="A15" i="16" s="1"/>
  <c r="H19" i="14"/>
  <c r="A19" i="14" s="1"/>
  <c r="H36" i="14"/>
  <c r="A36" i="14" s="1"/>
  <c r="H29" i="9"/>
  <c r="A29" i="9" s="1"/>
  <c r="H32" i="14"/>
  <c r="A32" i="14" s="1"/>
  <c r="H25" i="13"/>
  <c r="A25" i="13" s="1"/>
  <c r="H14" i="11"/>
  <c r="A14" i="11" s="1"/>
  <c r="H14" i="13"/>
  <c r="A14" i="13" s="1"/>
  <c r="H8" i="10"/>
  <c r="A8" i="10" s="1"/>
  <c r="H13" i="13"/>
  <c r="A13" i="13" s="1"/>
  <c r="H22" i="10"/>
  <c r="A22" i="10" s="1"/>
  <c r="H36" i="15"/>
  <c r="A36" i="15" s="1"/>
  <c r="H22" i="16"/>
  <c r="A22" i="16" s="1"/>
  <c r="H11" i="13"/>
  <c r="A11" i="13" s="1"/>
  <c r="H24" i="13"/>
  <c r="A24" i="13" s="1"/>
  <c r="H29" i="14"/>
  <c r="A29" i="14" s="1"/>
  <c r="H33" i="14"/>
  <c r="A33" i="14" s="1"/>
  <c r="H10" i="16"/>
  <c r="A10" i="16" s="1"/>
  <c r="H13" i="11"/>
  <c r="A13" i="11" s="1"/>
  <c r="H25" i="12"/>
  <c r="A25" i="12" s="1"/>
  <c r="H27" i="11"/>
  <c r="A27" i="11" s="1"/>
  <c r="H25" i="9"/>
  <c r="A25" i="9" s="1"/>
  <c r="H24" i="11"/>
  <c r="A24" i="11" s="1"/>
  <c r="H19" i="11"/>
  <c r="A19" i="11" s="1"/>
  <c r="H30" i="9"/>
  <c r="A30" i="9" s="1"/>
  <c r="H11" i="11"/>
  <c r="A11" i="11" s="1"/>
  <c r="H21" i="14"/>
  <c r="A21" i="14" s="1"/>
  <c r="H32" i="12"/>
  <c r="A32" i="12" s="1"/>
  <c r="H32" i="9"/>
  <c r="A32" i="9" s="1"/>
  <c r="H31" i="15"/>
  <c r="A31" i="15" s="1"/>
  <c r="H17" i="10"/>
  <c r="A17" i="10" s="1"/>
  <c r="H18" i="12"/>
  <c r="A18" i="12" s="1"/>
  <c r="H18" i="15"/>
  <c r="A18" i="15" s="1"/>
  <c r="H21" i="11"/>
  <c r="A21" i="11" s="1"/>
  <c r="H13" i="10"/>
  <c r="A13" i="10" s="1"/>
  <c r="H22" i="12"/>
  <c r="A22" i="12" s="1"/>
  <c r="H24" i="10"/>
  <c r="A24" i="10" s="1"/>
  <c r="H29" i="11"/>
  <c r="A29" i="11" s="1"/>
  <c r="H13" i="14"/>
  <c r="A13" i="14" s="1"/>
  <c r="H31" i="16"/>
  <c r="A31" i="16" s="1"/>
  <c r="H37" i="10"/>
  <c r="A37" i="10" s="1"/>
  <c r="H12" i="15"/>
  <c r="A12" i="15" s="1"/>
  <c r="H17" i="16"/>
  <c r="A17" i="16" s="1"/>
  <c r="H13" i="16"/>
  <c r="A13" i="16" s="1"/>
  <c r="H9" i="15"/>
  <c r="A9" i="15" s="1"/>
  <c r="H36" i="16"/>
  <c r="A36" i="16" s="1"/>
  <c r="H9" i="14"/>
  <c r="A9" i="14" s="1"/>
  <c r="H27" i="12"/>
  <c r="A27" i="12" s="1"/>
  <c r="H11" i="12"/>
  <c r="A11" i="12" s="1"/>
  <c r="H18" i="10"/>
  <c r="A18" i="10" s="1"/>
  <c r="H18" i="11"/>
  <c r="A18" i="11" s="1"/>
  <c r="H20" i="16"/>
  <c r="A20" i="16" s="1"/>
  <c r="H23" i="9"/>
  <c r="A23" i="9" s="1"/>
  <c r="H28" i="15"/>
  <c r="A28" i="15" s="1"/>
  <c r="H17" i="11"/>
  <c r="A17" i="11" s="1"/>
  <c r="H18" i="13"/>
  <c r="A18" i="13" s="1"/>
  <c r="H38" i="9"/>
  <c r="H33" i="12"/>
  <c r="A33" i="12" s="1"/>
  <c r="H22" i="13"/>
  <c r="A22" i="13" s="1"/>
  <c r="H26" i="10"/>
  <c r="A26" i="10" s="1"/>
  <c r="H17" i="13"/>
  <c r="A17" i="13" s="1"/>
  <c r="H34" i="11"/>
  <c r="A34" i="11" s="1"/>
  <c r="H18" i="14"/>
  <c r="A18" i="14" s="1"/>
  <c r="H38" i="13"/>
  <c r="A38" i="13" s="1"/>
  <c r="H8" i="14"/>
  <c r="A8" i="14" s="1"/>
  <c r="H33" i="9"/>
  <c r="A33" i="9" s="1"/>
  <c r="H16" i="11"/>
  <c r="A16" i="11" s="1"/>
  <c r="H21" i="9"/>
  <c r="A21" i="9" s="1"/>
  <c r="H23" i="15"/>
  <c r="A23" i="15" s="1"/>
  <c r="H8" i="13"/>
  <c r="A8" i="13" s="1"/>
  <c r="H12" i="12"/>
  <c r="A12" i="12" s="1"/>
  <c r="H31" i="12"/>
  <c r="A31" i="12" s="1"/>
  <c r="H26" i="16"/>
  <c r="A26" i="16" s="1"/>
  <c r="H25" i="11"/>
  <c r="A25" i="11" s="1"/>
  <c r="H12" i="10"/>
  <c r="A12" i="10" s="1"/>
  <c r="H10" i="10"/>
  <c r="A10" i="10" s="1"/>
  <c r="H37" i="14"/>
  <c r="A37" i="14" s="1"/>
  <c r="H34" i="12"/>
  <c r="A34" i="12" s="1"/>
  <c r="H10" i="12"/>
  <c r="A10" i="12" s="1"/>
  <c r="H14" i="10"/>
  <c r="A14" i="10" s="1"/>
  <c r="H12" i="16"/>
  <c r="A12" i="16" s="1"/>
  <c r="H27" i="10"/>
  <c r="A27" i="10" s="1"/>
  <c r="H27" i="9"/>
  <c r="A27" i="9" s="1"/>
  <c r="H25" i="14"/>
  <c r="A25" i="14" s="1"/>
  <c r="H31" i="9"/>
  <c r="A31" i="9" s="1"/>
  <c r="H20" i="14"/>
  <c r="A20" i="14" s="1"/>
  <c r="H35" i="13"/>
  <c r="A35" i="13" s="1"/>
  <c r="H8" i="11"/>
  <c r="A8" i="11" s="1"/>
  <c r="H27" i="14"/>
  <c r="A27" i="14" s="1"/>
  <c r="H27" i="15"/>
  <c r="A27" i="15" s="1"/>
  <c r="H35" i="14"/>
  <c r="A35" i="14" s="1"/>
  <c r="H31" i="13"/>
  <c r="A31" i="13" s="1"/>
  <c r="H27" i="13"/>
  <c r="A27" i="13" s="1"/>
  <c r="H30" i="16"/>
  <c r="A30" i="16" s="1"/>
  <c r="H21" i="10"/>
  <c r="A21" i="10" s="1"/>
  <c r="H28" i="10"/>
  <c r="A28" i="10" s="1"/>
  <c r="H25" i="10"/>
  <c r="A25" i="10" s="1"/>
  <c r="H36" i="10"/>
  <c r="A36" i="10" s="1"/>
  <c r="H34" i="10"/>
  <c r="A34" i="10" s="1"/>
  <c r="H9" i="17"/>
  <c r="A9" i="17" s="1"/>
  <c r="H28" i="14"/>
  <c r="A28" i="14" s="1"/>
  <c r="H11" i="17"/>
  <c r="A11" i="17" s="1"/>
  <c r="H12" i="17"/>
  <c r="A12" i="17" s="1"/>
  <c r="H10" i="17"/>
  <c r="A10" i="17" s="1"/>
  <c r="H13" i="17"/>
  <c r="A13" i="17" s="1"/>
  <c r="H14" i="17"/>
  <c r="A14" i="17" s="1"/>
  <c r="H15" i="17"/>
  <c r="A15" i="17" s="1"/>
  <c r="H17" i="17"/>
  <c r="A17" i="17" s="1"/>
  <c r="H16" i="17"/>
  <c r="A16" i="17" s="1"/>
  <c r="H18" i="17"/>
  <c r="A18" i="17" s="1"/>
  <c r="H19" i="17"/>
  <c r="A19" i="17" s="1"/>
  <c r="H20" i="17"/>
  <c r="A20" i="17" s="1"/>
  <c r="H21" i="17"/>
  <c r="A21" i="17" s="1"/>
  <c r="H23" i="17"/>
  <c r="A23" i="17" s="1"/>
  <c r="H22" i="17"/>
  <c r="A22" i="17" s="1"/>
  <c r="H24" i="17"/>
  <c r="A24" i="17" s="1"/>
  <c r="H25" i="17"/>
  <c r="A25" i="17" s="1"/>
  <c r="H26" i="17"/>
  <c r="A26" i="17" s="1"/>
  <c r="H28" i="17"/>
  <c r="A28" i="17" s="1"/>
  <c r="H27" i="17"/>
  <c r="A27" i="17" s="1"/>
  <c r="H32" i="17"/>
  <c r="A32" i="17" s="1"/>
  <c r="H29" i="17"/>
  <c r="A29" i="17" s="1"/>
  <c r="H30" i="17"/>
  <c r="A30" i="17" s="1"/>
  <c r="H31" i="17"/>
  <c r="A31" i="17" s="1"/>
  <c r="H34" i="17"/>
  <c r="A34" i="17" s="1"/>
  <c r="H33" i="17"/>
  <c r="A33" i="17" s="1"/>
  <c r="H35" i="17"/>
  <c r="A35" i="17" s="1"/>
  <c r="H36" i="17"/>
  <c r="A36" i="17" s="1"/>
  <c r="H37" i="17"/>
  <c r="A37" i="17" s="1"/>
  <c r="H8" i="18"/>
  <c r="A8" i="18" s="1"/>
  <c r="H9" i="18"/>
  <c r="A9" i="18" s="1"/>
  <c r="H10" i="18"/>
  <c r="A10" i="18" s="1"/>
  <c r="H11" i="18"/>
  <c r="A11" i="18" s="1"/>
  <c r="H13" i="18"/>
  <c r="A13" i="18" s="1"/>
  <c r="H12" i="18"/>
  <c r="A12" i="18" s="1"/>
  <c r="H14" i="18"/>
  <c r="A14" i="18" s="1"/>
  <c r="H15" i="18"/>
  <c r="A15" i="18" s="1"/>
  <c r="H16" i="18"/>
  <c r="A16" i="18" s="1"/>
  <c r="H17" i="18"/>
  <c r="A17" i="18" s="1"/>
  <c r="H18" i="18"/>
  <c r="A18" i="18" s="1"/>
  <c r="H19" i="18"/>
  <c r="A19" i="18" s="1"/>
  <c r="H20" i="18"/>
  <c r="A20" i="18" s="1"/>
  <c r="H22" i="18"/>
  <c r="A22" i="18" s="1"/>
  <c r="H31" i="18"/>
  <c r="A31" i="18" s="1"/>
  <c r="H26" i="18"/>
  <c r="A26" i="18" s="1"/>
  <c r="H29" i="18"/>
  <c r="A29" i="18" s="1"/>
  <c r="H28" i="18"/>
  <c r="A28" i="18" s="1"/>
  <c r="H23" i="18"/>
  <c r="A23" i="18" s="1"/>
  <c r="H30" i="18"/>
  <c r="A30" i="18" s="1"/>
  <c r="H21" i="18"/>
  <c r="A21" i="18" s="1"/>
  <c r="H24" i="18"/>
  <c r="A24" i="18" s="1"/>
  <c r="C33" i="18"/>
  <c r="H32" i="18"/>
  <c r="A32" i="18" s="1"/>
  <c r="A38" i="10" l="1"/>
  <c r="A38" i="9"/>
  <c r="C34" i="18"/>
  <c r="H33" i="18"/>
  <c r="A33" i="18" s="1"/>
  <c r="C35" i="18" l="1"/>
  <c r="H34" i="18"/>
  <c r="A34" i="18" s="1"/>
  <c r="C36" i="18" l="1"/>
  <c r="H35" i="18"/>
  <c r="A35" i="18" s="1"/>
  <c r="C37" i="18" l="1"/>
  <c r="H36" i="18"/>
  <c r="A36" i="18" s="1"/>
  <c r="C38" i="18" l="1"/>
  <c r="H37" i="18"/>
  <c r="A37" i="18" s="1"/>
  <c r="H38" i="18" l="1"/>
  <c r="A38" i="18" s="1"/>
  <c r="C8" i="20"/>
  <c r="C9" i="20" l="1"/>
  <c r="H8" i="20"/>
  <c r="A8" i="20" s="1"/>
  <c r="C10" i="20" l="1"/>
  <c r="H9" i="20"/>
  <c r="A9" i="20" s="1"/>
  <c r="C11" i="20" l="1"/>
  <c r="H10" i="20"/>
  <c r="A10" i="20" s="1"/>
  <c r="C12" i="20" l="1"/>
  <c r="H11" i="20"/>
  <c r="A11" i="20" s="1"/>
  <c r="C13" i="20" l="1"/>
  <c r="H12" i="20"/>
  <c r="A12" i="20" s="1"/>
  <c r="C14" i="20" l="1"/>
  <c r="H13" i="20"/>
  <c r="A13" i="20" s="1"/>
  <c r="C15" i="20" l="1"/>
  <c r="H14" i="20"/>
  <c r="A14" i="20" s="1"/>
  <c r="C16" i="20" l="1"/>
  <c r="H15" i="20"/>
  <c r="A15" i="20" s="1"/>
  <c r="C17" i="20" l="1"/>
  <c r="H16" i="20"/>
  <c r="A16" i="20" s="1"/>
  <c r="C18" i="20" l="1"/>
  <c r="H17" i="20"/>
  <c r="A17" i="20" s="1"/>
  <c r="C19" i="20" l="1"/>
  <c r="H18" i="20"/>
  <c r="A18" i="20" s="1"/>
  <c r="C20" i="20" l="1"/>
  <c r="H19" i="20"/>
  <c r="A19" i="20" s="1"/>
  <c r="C21" i="20" l="1"/>
  <c r="H20" i="20"/>
  <c r="A20" i="20" s="1"/>
  <c r="C22" i="20" l="1"/>
  <c r="H21" i="20"/>
  <c r="A21" i="20" s="1"/>
  <c r="C23" i="20" l="1"/>
  <c r="H22" i="20"/>
  <c r="A22" i="20" s="1"/>
  <c r="C24" i="20" l="1"/>
  <c r="H23" i="20"/>
  <c r="A23" i="20" s="1"/>
  <c r="C25" i="20" l="1"/>
  <c r="H24" i="20"/>
  <c r="A24" i="20" s="1"/>
  <c r="C26" i="20" l="1"/>
  <c r="H25" i="20"/>
  <c r="A25" i="20" s="1"/>
  <c r="C27" i="20" l="1"/>
  <c r="H26" i="20"/>
  <c r="A26" i="20" s="1"/>
  <c r="C28" i="20" l="1"/>
  <c r="H27" i="20"/>
  <c r="A27" i="20" s="1"/>
  <c r="C29" i="20" l="1"/>
  <c r="H28" i="20"/>
  <c r="A28" i="20" s="1"/>
  <c r="C30" i="20" l="1"/>
  <c r="H29" i="20"/>
  <c r="A29" i="20" s="1"/>
  <c r="C31" i="20" l="1"/>
  <c r="H30" i="20"/>
  <c r="A30" i="20" s="1"/>
  <c r="C32" i="20" l="1"/>
  <c r="H31" i="20"/>
  <c r="A31" i="20" s="1"/>
  <c r="C33" i="20" l="1"/>
  <c r="H32" i="20"/>
  <c r="A32" i="20" s="1"/>
  <c r="C34" i="20" l="1"/>
  <c r="H33" i="20"/>
  <c r="A33" i="20" s="1"/>
  <c r="C35" i="20" l="1"/>
  <c r="H34" i="20"/>
  <c r="A34" i="20" s="1"/>
  <c r="C36" i="20" l="1"/>
  <c r="H35" i="20"/>
  <c r="A35" i="20" s="1"/>
  <c r="C37" i="20" l="1"/>
  <c r="H36" i="20"/>
  <c r="A36" i="20" s="1"/>
  <c r="C8" i="31" l="1"/>
  <c r="H37" i="20"/>
  <c r="A37" i="20" s="1"/>
  <c r="C9" i="31" l="1"/>
  <c r="H8" i="31"/>
  <c r="A8" i="31" s="1"/>
  <c r="C10" i="31" l="1"/>
  <c r="H9" i="31"/>
  <c r="A9" i="31" s="1"/>
  <c r="C11" i="31" l="1"/>
  <c r="H10" i="31"/>
  <c r="A10" i="31" s="1"/>
  <c r="C12" i="31" l="1"/>
  <c r="H11" i="31"/>
  <c r="A11" i="31" s="1"/>
  <c r="C13" i="31" l="1"/>
  <c r="H12" i="31"/>
  <c r="A12" i="31" s="1"/>
  <c r="C14" i="31" l="1"/>
  <c r="H13" i="31"/>
  <c r="A13" i="31" s="1"/>
  <c r="C15" i="31" l="1"/>
  <c r="H14" i="31"/>
  <c r="A14" i="31" s="1"/>
  <c r="C16" i="31" l="1"/>
  <c r="H15" i="31"/>
  <c r="A15" i="31" s="1"/>
  <c r="C17" i="31" l="1"/>
  <c r="H16" i="31"/>
  <c r="A16" i="31" s="1"/>
  <c r="C18" i="31" l="1"/>
  <c r="H17" i="31"/>
  <c r="A17" i="31" s="1"/>
  <c r="C19" i="31" l="1"/>
  <c r="H18" i="31"/>
  <c r="A18" i="31" s="1"/>
  <c r="C20" i="31" l="1"/>
  <c r="H19" i="31"/>
  <c r="A19" i="31" s="1"/>
  <c r="C21" i="31" l="1"/>
  <c r="H20" i="31"/>
  <c r="A20" i="31" s="1"/>
  <c r="C22" i="31" l="1"/>
  <c r="H21" i="31"/>
  <c r="A21" i="31" s="1"/>
  <c r="C23" i="31" l="1"/>
  <c r="H22" i="31"/>
  <c r="A22" i="31" s="1"/>
  <c r="C24" i="31" l="1"/>
  <c r="H23" i="31"/>
  <c r="A23" i="31" s="1"/>
  <c r="C25" i="31" l="1"/>
  <c r="H24" i="31"/>
  <c r="A24" i="31" s="1"/>
  <c r="C26" i="31" l="1"/>
  <c r="H25" i="31"/>
  <c r="A25" i="31" s="1"/>
  <c r="C27" i="31" l="1"/>
  <c r="H26" i="31"/>
  <c r="A26" i="31" s="1"/>
  <c r="C28" i="31" l="1"/>
  <c r="H27" i="31"/>
  <c r="A27" i="31" s="1"/>
  <c r="C29" i="31" l="1"/>
  <c r="H28" i="31"/>
  <c r="A28" i="31" s="1"/>
  <c r="C30" i="31" l="1"/>
  <c r="H29" i="31"/>
  <c r="A29" i="31" s="1"/>
  <c r="C31" i="31" l="1"/>
  <c r="H30" i="31"/>
  <c r="A30" i="31" s="1"/>
  <c r="C32" i="31" l="1"/>
  <c r="H31" i="31"/>
  <c r="A31" i="31" s="1"/>
  <c r="C33" i="31" l="1"/>
  <c r="H32" i="31"/>
  <c r="A32" i="31" s="1"/>
  <c r="C34" i="31" l="1"/>
  <c r="H33" i="31"/>
  <c r="A33" i="31" s="1"/>
  <c r="C35" i="31" l="1"/>
  <c r="H34" i="31"/>
  <c r="A34" i="31" s="1"/>
  <c r="C36" i="31" l="1"/>
  <c r="H35" i="31"/>
  <c r="A35" i="31" s="1"/>
  <c r="C37" i="31" l="1"/>
  <c r="H36" i="31"/>
  <c r="A36" i="31" s="1"/>
  <c r="C38" i="31" l="1"/>
  <c r="H38" i="31" s="1"/>
  <c r="A38" i="31" s="1"/>
  <c r="H37" i="31"/>
  <c r="A37"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D90B40A6-29C3-4AC6-95CC-07776BEF024B}">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4BB99A05-0614-4531-AEB1-2D3D214A52EC}">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A2E943D5-4E1E-4FFE-AE66-20C080B2A49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82BC4718-83C2-44C3-A8FB-D289F8D269C2}">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F2404AD0-4125-4E6B-AA02-BEC58E183D72}">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EC85DCB2-6B76-449D-868F-C5BF8C417512}">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557C03FE-5A23-492E-85F3-E413F1BC30A3}">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851AC917-5455-4A02-8945-E396C7F9FF7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D37AABF5-694A-4D6C-B035-1042030116B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F7E20E05-95F5-4663-9374-9EF1C17CE04A}">
      <text>
        <r>
          <rPr>
            <b/>
            <sz val="11"/>
            <color indexed="81"/>
            <rFont val="Tahoma"/>
            <family val="2"/>
          </rPr>
          <t>Type in the START time for each of the blocks below.</t>
        </r>
        <r>
          <rPr>
            <sz val="9"/>
            <color indexed="81"/>
            <rFont val="Tahoma"/>
            <family val="2"/>
          </rPr>
          <t xml:space="preserve">
</t>
        </r>
      </text>
    </comment>
    <comment ref="D3" authorId="0" shapeId="0" xr:uid="{FF6781D2-352F-44C7-930E-CEC1EB57FB74}">
      <text>
        <r>
          <rPr>
            <b/>
            <sz val="11"/>
            <color indexed="81"/>
            <rFont val="Tahoma"/>
            <family val="2"/>
          </rPr>
          <t>Type in the END time for each of the blocks below.</t>
        </r>
        <r>
          <rPr>
            <sz val="11"/>
            <color indexed="81"/>
            <rFont val="Tahoma"/>
            <family val="2"/>
          </rPr>
          <t xml:space="preserve">
</t>
        </r>
      </text>
    </comment>
    <comment ref="F3" authorId="0" shapeId="0" xr:uid="{1E9B7E7F-FA5E-493B-8504-1807E385CB89}">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89F467AA-204C-4D40-8283-0DAE8EF94ED9}">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A4B1C467-129F-4252-A657-5D3C41EE616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4B4060AC-C73E-4DFC-87FF-B37320F6E4DE}">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9079D9E-129C-4A07-BD16-6463F8032AAF}">
      <text>
        <r>
          <rPr>
            <b/>
            <u/>
            <sz val="9"/>
            <color indexed="81"/>
            <rFont val="Tahoma"/>
            <family val="2"/>
          </rPr>
          <t>Supervision Tip:</t>
        </r>
        <r>
          <rPr>
            <b/>
            <sz val="9"/>
            <color indexed="81"/>
            <rFont val="Tahoma"/>
            <family val="2"/>
          </rPr>
          <t xml:space="preserve"> Enter the time your assigned supervision ends.</t>
        </r>
      </text>
    </comment>
    <comment ref="C5" authorId="0" shapeId="0" xr:uid="{B04E9D6C-D2BB-464D-BBAA-5A36A67BDCD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636C9F1A-7E9D-4F9C-812E-6C3510E725C6}">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1047553F-779F-4DED-A773-FDB8016FD4B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31E5E822-B55D-45B4-8813-FCFAE9A09DC9}">
      <text>
        <r>
          <rPr>
            <b/>
            <sz val="11"/>
            <color indexed="81"/>
            <rFont val="Tahoma"/>
            <family val="2"/>
          </rPr>
          <t>Type in the START time for each of the blocks below.</t>
        </r>
        <r>
          <rPr>
            <sz val="9"/>
            <color indexed="81"/>
            <rFont val="Tahoma"/>
            <family val="2"/>
          </rPr>
          <t xml:space="preserve">
</t>
        </r>
      </text>
    </comment>
    <comment ref="D3" authorId="0" shapeId="0" xr:uid="{9850A731-F5EB-4A45-BD41-03C87F51666B}">
      <text>
        <r>
          <rPr>
            <b/>
            <sz val="11"/>
            <color indexed="81"/>
            <rFont val="Tahoma"/>
            <family val="2"/>
          </rPr>
          <t>Type in the END time for each of the blocks below.</t>
        </r>
        <r>
          <rPr>
            <sz val="11"/>
            <color indexed="81"/>
            <rFont val="Tahoma"/>
            <family val="2"/>
          </rPr>
          <t xml:space="preserve">
</t>
        </r>
      </text>
    </comment>
    <comment ref="F3" authorId="0" shapeId="0" xr:uid="{A13F5841-4ACB-4EF3-8146-7765D6EA9F92}">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D952FB5-860F-4BEF-9912-6AD123F53BE1}">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91334888-99BF-45F5-B073-B02841EBF90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699BDF-76C8-40BF-82E7-ECEC6EC54F79}">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C5242D6F-9CF4-4D7C-9647-B90C48A7E281}">
      <text>
        <r>
          <rPr>
            <b/>
            <u/>
            <sz val="9"/>
            <color indexed="81"/>
            <rFont val="Tahoma"/>
            <family val="2"/>
          </rPr>
          <t>Supervision Tip:</t>
        </r>
        <r>
          <rPr>
            <b/>
            <sz val="9"/>
            <color indexed="81"/>
            <rFont val="Tahoma"/>
            <family val="2"/>
          </rPr>
          <t xml:space="preserve"> Enter the time your assigned supervision ends.</t>
        </r>
      </text>
    </comment>
    <comment ref="C5" authorId="0" shapeId="0" xr:uid="{2687571C-5AB4-435A-8C49-106972A2C348}">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D7117B72-5E32-47DC-8082-C65C8A22AA97}">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6C0623AA-CC78-4A8F-A862-9E68C9487BFF}">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752D2972-345B-4E05-A434-0759BB312FB3}">
      <text>
        <r>
          <rPr>
            <b/>
            <sz val="11"/>
            <color indexed="81"/>
            <rFont val="Tahoma"/>
            <family val="2"/>
          </rPr>
          <t>Type in the START time for each of the blocks below.</t>
        </r>
        <r>
          <rPr>
            <sz val="9"/>
            <color indexed="81"/>
            <rFont val="Tahoma"/>
            <family val="2"/>
          </rPr>
          <t xml:space="preserve">
</t>
        </r>
      </text>
    </comment>
    <comment ref="D3" authorId="0" shapeId="0" xr:uid="{79B8F56D-FD7D-44DD-A71E-F68EDBEC9B62}">
      <text>
        <r>
          <rPr>
            <b/>
            <sz val="11"/>
            <color indexed="81"/>
            <rFont val="Tahoma"/>
            <family val="2"/>
          </rPr>
          <t>Type in the END time for each of the blocks below.</t>
        </r>
        <r>
          <rPr>
            <sz val="11"/>
            <color indexed="81"/>
            <rFont val="Tahoma"/>
            <family val="2"/>
          </rPr>
          <t xml:space="preserve">
</t>
        </r>
      </text>
    </comment>
    <comment ref="F3" authorId="0" shapeId="0" xr:uid="{B3739FD5-899E-49FF-AA93-C262A6B971EF}">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B8A2D17D-34D6-4160-97BC-C70D1C263292}">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374D406C-E4EE-4E46-8AAD-49F93269F4B6}">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BABADF1F-3AC9-4C09-98A9-71F1AF83BB9C}">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5B28E9-644D-42FD-9705-115DF0AD04DD}">
      <text>
        <r>
          <rPr>
            <b/>
            <u/>
            <sz val="9"/>
            <color indexed="81"/>
            <rFont val="Tahoma"/>
            <family val="2"/>
          </rPr>
          <t>Supervision Tip:</t>
        </r>
        <r>
          <rPr>
            <b/>
            <sz val="9"/>
            <color indexed="81"/>
            <rFont val="Tahoma"/>
            <family val="2"/>
          </rPr>
          <t xml:space="preserve"> Enter the time your assigned supervision ends.</t>
        </r>
      </text>
    </comment>
    <comment ref="C5" authorId="0" shapeId="0" xr:uid="{4C950257-5B0B-4BCA-92EE-2C11305D063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DA7E33B-56E7-4AC5-9AAC-5D38BC3E1299}">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E5DE790E-451F-4E00-BA52-53CA376A08C5}">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8AC14F8A-4424-4DD8-ABBF-78835D2D75C2}">
      <text>
        <r>
          <rPr>
            <b/>
            <sz val="11"/>
            <color indexed="81"/>
            <rFont val="Tahoma"/>
            <family val="2"/>
          </rPr>
          <t>Type in the START time for each of the blocks below.</t>
        </r>
        <r>
          <rPr>
            <sz val="9"/>
            <color indexed="81"/>
            <rFont val="Tahoma"/>
            <family val="2"/>
          </rPr>
          <t xml:space="preserve">
</t>
        </r>
      </text>
    </comment>
    <comment ref="D3" authorId="0" shapeId="0" xr:uid="{9FBED9F2-E8B0-4B88-B74B-EA2AFA3A22C3}">
      <text>
        <r>
          <rPr>
            <b/>
            <sz val="11"/>
            <color indexed="81"/>
            <rFont val="Tahoma"/>
            <family val="2"/>
          </rPr>
          <t>Type in the END time for each of the blocks below.</t>
        </r>
        <r>
          <rPr>
            <sz val="11"/>
            <color indexed="81"/>
            <rFont val="Tahoma"/>
            <family val="2"/>
          </rPr>
          <t xml:space="preserve">
</t>
        </r>
      </text>
    </comment>
    <comment ref="F3" authorId="0" shapeId="0" xr:uid="{2702B87B-F99F-47FD-9CB6-75D46B971B15}">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AFFCEECC-D334-473D-8B2A-99679CF4D38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7AE59758-404D-4BB6-8235-F20C8B9B3E1A}">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EF7D36B-2E54-46C0-A830-2A40C416CD6F}">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99EBBD91-7D16-4A3A-9889-5FD10BF328B6}">
      <text>
        <r>
          <rPr>
            <b/>
            <u/>
            <sz val="9"/>
            <color indexed="81"/>
            <rFont val="Tahoma"/>
            <family val="2"/>
          </rPr>
          <t>Supervision Tip:</t>
        </r>
        <r>
          <rPr>
            <b/>
            <sz val="9"/>
            <color indexed="81"/>
            <rFont val="Tahoma"/>
            <family val="2"/>
          </rPr>
          <t xml:space="preserve"> Enter the time your assigned supervision ends.</t>
        </r>
      </text>
    </comment>
    <comment ref="C5" authorId="0" shapeId="0" xr:uid="{325F9F14-AECE-4F80-81F6-565DFE79AAAE}">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35CCCC3-947E-447A-B23B-147F12C4B04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7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7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7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7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9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9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Neil Hepburn</author>
    <author>Sean Brown</author>
  </authors>
  <commentList>
    <comment ref="C4" authorId="0" shapeId="0" xr:uid="{E4C37FF4-FAED-49F4-B439-BED37AE04655}">
      <text>
        <r>
          <rPr>
            <b/>
            <sz val="9"/>
            <color indexed="81"/>
            <rFont val="Tahoma"/>
            <family val="2"/>
          </rPr>
          <t>enter your FTE on the Home tab</t>
        </r>
        <r>
          <rPr>
            <sz val="9"/>
            <color indexed="81"/>
            <rFont val="Tahoma"/>
            <family val="2"/>
          </rPr>
          <t xml:space="preserve">
</t>
        </r>
      </text>
    </comment>
    <comment ref="C5" authorId="0" shapeId="0" xr:uid="{DACEC1F2-C905-4DF3-86F6-17488A4690D2}">
      <text>
        <r>
          <rPr>
            <sz val="9"/>
            <color indexed="81"/>
            <rFont val="Tahoma"/>
            <family val="2"/>
          </rPr>
          <t>Enter the typical assigned time on the Home tab</t>
        </r>
      </text>
    </comment>
    <comment ref="B10" authorId="1" shapeId="0" xr:uid="{F16A8B8C-D560-42FB-9D11-3CF827C93ECA}">
      <text>
        <r>
          <rPr>
            <b/>
            <sz val="9"/>
            <color indexed="81"/>
            <rFont val="Tahoma"/>
            <family val="2"/>
          </rPr>
          <t>This is the time you spend teaching the students.</t>
        </r>
        <r>
          <rPr>
            <sz val="9"/>
            <color indexed="81"/>
            <rFont val="Tahoma"/>
            <family val="2"/>
          </rPr>
          <t xml:space="preserve">
</t>
        </r>
      </text>
    </comment>
    <comment ref="C10" authorId="1" shapeId="0" xr:uid="{DDC7A89F-9B16-470A-83CF-9A501010D34C}">
      <text>
        <r>
          <rPr>
            <b/>
            <sz val="9"/>
            <color rgb="FF000000"/>
            <rFont val="Tahoma"/>
            <family val="2"/>
          </rPr>
          <t>This DOES NOT include your instructional time. It is the time spent for supervision, transition time, assigned meetings, and before/afterschool arrival/departure.</t>
        </r>
        <r>
          <rPr>
            <sz val="9"/>
            <color rgb="FF000000"/>
            <rFont val="Tahoma"/>
            <family val="2"/>
          </rPr>
          <t xml:space="preserve">
</t>
        </r>
      </text>
    </comment>
    <comment ref="A37" authorId="1" shapeId="0" xr:uid="{603C7AC9-7A5B-48E4-9E18-A9A7AACE9A9B}">
      <text>
        <r>
          <rPr>
            <b/>
            <sz val="9"/>
            <color rgb="FF000000"/>
            <rFont val="Tahoma"/>
            <family val="2"/>
          </rPr>
          <t>This column of cells REQUIRES you to include the number of occurences for each of the days in your rotation.</t>
        </r>
        <r>
          <rPr>
            <sz val="9"/>
            <color rgb="FF000000"/>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E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E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E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E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E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E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E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E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E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E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04DB615-5E65-4302-A93A-674540CC942E}">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52783963-EDEB-414C-8976-EF1783D2A6C4}">
      <text>
        <r>
          <rPr>
            <b/>
            <sz val="11"/>
            <color indexed="81"/>
            <rFont val="Tahoma"/>
            <family val="2"/>
          </rPr>
          <t>Type in the START time for each of the blocks below.</t>
        </r>
        <r>
          <rPr>
            <sz val="9"/>
            <color indexed="81"/>
            <rFont val="Tahoma"/>
            <family val="2"/>
          </rPr>
          <t xml:space="preserve">
</t>
        </r>
      </text>
    </comment>
    <comment ref="D3" authorId="0" shapeId="0" xr:uid="{4D4E8D7F-4E51-48ED-93C4-E98ABAC79A7B}">
      <text>
        <r>
          <rPr>
            <b/>
            <sz val="11"/>
            <color indexed="81"/>
            <rFont val="Tahoma"/>
            <family val="2"/>
          </rPr>
          <t>Type in the END time for each of the blocks below.</t>
        </r>
        <r>
          <rPr>
            <sz val="11"/>
            <color indexed="81"/>
            <rFont val="Tahoma"/>
            <family val="2"/>
          </rPr>
          <t xml:space="preserve">
</t>
        </r>
      </text>
    </comment>
    <comment ref="F3" authorId="0" shapeId="0" xr:uid="{C26867E0-86AD-4690-A12E-85CA1D8C3A5E}">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FD1B7D71-50A1-420E-AF7C-40CBCC66ABC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5E0B6F9D-35A0-49B6-ABD1-F023600AB56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A365F190-1B1A-4946-AA51-D49322825AF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50D99020-CB4C-4DF2-9E83-D917F24A6AA7}">
      <text>
        <r>
          <rPr>
            <b/>
            <u/>
            <sz val="9"/>
            <color indexed="81"/>
            <rFont val="Tahoma"/>
            <family val="2"/>
          </rPr>
          <t>Supervision Tip:</t>
        </r>
        <r>
          <rPr>
            <b/>
            <sz val="9"/>
            <color indexed="81"/>
            <rFont val="Tahoma"/>
            <family val="2"/>
          </rPr>
          <t xml:space="preserve"> Enter the time your assigned supervision ends.</t>
        </r>
      </text>
    </comment>
    <comment ref="C5" authorId="0" shapeId="0" xr:uid="{8066C22F-49A2-44A4-89D9-1346A539E32B}">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F388DD1-1AE7-4389-B5BC-552A232DAEAF}">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A315199-2554-46C1-8D31-37C379C81BD3}">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6FDA2A56-A16C-4FAD-8152-824A11F8C0EA}">
      <text>
        <r>
          <rPr>
            <b/>
            <sz val="11"/>
            <color indexed="81"/>
            <rFont val="Tahoma"/>
            <family val="2"/>
          </rPr>
          <t>Type in the START time for each of the blocks below.</t>
        </r>
        <r>
          <rPr>
            <sz val="9"/>
            <color indexed="81"/>
            <rFont val="Tahoma"/>
            <family val="2"/>
          </rPr>
          <t xml:space="preserve">
</t>
        </r>
      </text>
    </comment>
    <comment ref="D3" authorId="0" shapeId="0" xr:uid="{6A93EA6C-CCB7-4CA6-9CC6-569F1A1C7157}">
      <text>
        <r>
          <rPr>
            <b/>
            <sz val="11"/>
            <color indexed="81"/>
            <rFont val="Tahoma"/>
            <family val="2"/>
          </rPr>
          <t>Type in the END time for each of the blocks below.</t>
        </r>
        <r>
          <rPr>
            <sz val="11"/>
            <color indexed="81"/>
            <rFont val="Tahoma"/>
            <family val="2"/>
          </rPr>
          <t xml:space="preserve">
</t>
        </r>
      </text>
    </comment>
    <comment ref="F3" authorId="0" shapeId="0" xr:uid="{0C1BB0F5-FAE1-4364-BA6F-89ABEA91B117}">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56A06F22-F8C7-4915-BBC5-FCDD624B8DC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8F4A321F-4A0A-4D07-A216-8A4D019AECF2}">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37CB15AF-629F-4917-BD71-D9B8574D5A3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6777892-D09F-4648-931D-D559C36B1174}">
      <text>
        <r>
          <rPr>
            <b/>
            <u/>
            <sz val="9"/>
            <color indexed="81"/>
            <rFont val="Tahoma"/>
            <family val="2"/>
          </rPr>
          <t>Supervision Tip:</t>
        </r>
        <r>
          <rPr>
            <b/>
            <sz val="9"/>
            <color indexed="81"/>
            <rFont val="Tahoma"/>
            <family val="2"/>
          </rPr>
          <t xml:space="preserve"> Enter the time your assigned supervision ends.</t>
        </r>
      </text>
    </comment>
    <comment ref="C5" authorId="0" shapeId="0" xr:uid="{51BDFF8E-333F-475F-810F-12441C88770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32736649-420E-49CC-9DC8-8EFAC33809C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C8B25421-A1B8-4CE2-9521-8B6718816BFA}">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42B490E9-33C1-41EC-A5FE-2CEC375527EE}">
      <text>
        <r>
          <rPr>
            <b/>
            <sz val="11"/>
            <color indexed="81"/>
            <rFont val="Tahoma"/>
            <family val="2"/>
          </rPr>
          <t>Type in the START time for each of the blocks below.</t>
        </r>
        <r>
          <rPr>
            <sz val="9"/>
            <color indexed="81"/>
            <rFont val="Tahoma"/>
            <family val="2"/>
          </rPr>
          <t xml:space="preserve">
</t>
        </r>
      </text>
    </comment>
    <comment ref="D3" authorId="0" shapeId="0" xr:uid="{9A4A23B1-9EAA-4B4C-82E1-E97971B8FEFD}">
      <text>
        <r>
          <rPr>
            <b/>
            <sz val="11"/>
            <color indexed="81"/>
            <rFont val="Tahoma"/>
            <family val="2"/>
          </rPr>
          <t>Type in the END time for each of the blocks below.</t>
        </r>
        <r>
          <rPr>
            <sz val="11"/>
            <color indexed="81"/>
            <rFont val="Tahoma"/>
            <family val="2"/>
          </rPr>
          <t xml:space="preserve">
</t>
        </r>
      </text>
    </comment>
    <comment ref="F3" authorId="0" shapeId="0" xr:uid="{EC095B44-C6DD-4B46-AEBF-314C6F1E7E38}">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9DD31234-8E29-449B-B48B-2CA18BED6127}">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E9C97F3D-70D9-4FA8-9479-3C0E38FD9175}">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1EDDBEE1-45D4-4E90-8B2E-8C97CDEC6004}">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454667BB-AAB0-42F5-B358-7360E9CB29E5}">
      <text>
        <r>
          <rPr>
            <b/>
            <u/>
            <sz val="9"/>
            <color indexed="81"/>
            <rFont val="Tahoma"/>
            <family val="2"/>
          </rPr>
          <t>Supervision Tip:</t>
        </r>
        <r>
          <rPr>
            <b/>
            <sz val="9"/>
            <color indexed="81"/>
            <rFont val="Tahoma"/>
            <family val="2"/>
          </rPr>
          <t xml:space="preserve"> Enter the time your assigned supervision ends.</t>
        </r>
      </text>
    </comment>
    <comment ref="C5" authorId="0" shapeId="0" xr:uid="{D2C0FFF7-42E1-4550-B63E-C56D1B700FCA}">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E76CFAE7-EB8E-4F1C-B811-877110B8938E}">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BE0ADB92-9178-48C2-9312-C33FFFA40CA8}">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A1E234C8-3EBA-44D7-B6A0-B520265095B0}">
      <text>
        <r>
          <rPr>
            <b/>
            <sz val="11"/>
            <color indexed="81"/>
            <rFont val="Tahoma"/>
            <family val="2"/>
          </rPr>
          <t>Type in the START time for each of the blocks below.</t>
        </r>
        <r>
          <rPr>
            <sz val="9"/>
            <color indexed="81"/>
            <rFont val="Tahoma"/>
            <family val="2"/>
          </rPr>
          <t xml:space="preserve">
</t>
        </r>
      </text>
    </comment>
    <comment ref="D3" authorId="0" shapeId="0" xr:uid="{5B87815F-FCE4-4AE5-9FC7-BB3FB3B36BA6}">
      <text>
        <r>
          <rPr>
            <b/>
            <sz val="11"/>
            <color indexed="81"/>
            <rFont val="Tahoma"/>
            <family val="2"/>
          </rPr>
          <t>Type in the END time for each of the blocks below.</t>
        </r>
        <r>
          <rPr>
            <sz val="11"/>
            <color indexed="81"/>
            <rFont val="Tahoma"/>
            <family val="2"/>
          </rPr>
          <t xml:space="preserve">
</t>
        </r>
      </text>
    </comment>
    <comment ref="F3" authorId="0" shapeId="0" xr:uid="{09267650-7474-41D9-BC09-A90800322E63}">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348B31BF-5D09-4A43-AE81-058FFB7A9C54}">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CEE312FD-17F5-4341-AF42-C0AE39672D07}">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F8D5146C-02B4-4EA1-9D78-C1C417452721}">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B2E7B919-34B8-49A1-8C18-9913310AB609}">
      <text>
        <r>
          <rPr>
            <b/>
            <u/>
            <sz val="9"/>
            <color indexed="81"/>
            <rFont val="Tahoma"/>
            <family val="2"/>
          </rPr>
          <t>Supervision Tip:</t>
        </r>
        <r>
          <rPr>
            <b/>
            <sz val="9"/>
            <color indexed="81"/>
            <rFont val="Tahoma"/>
            <family val="2"/>
          </rPr>
          <t xml:space="preserve"> Enter the time your assigned supervision ends.</t>
        </r>
      </text>
    </comment>
    <comment ref="C5" authorId="0" shapeId="0" xr:uid="{1791034F-206B-40C4-9BA5-924DFB9BACE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7B637CA1-1E44-4613-8B59-E2184760F053}">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F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F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F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F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F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F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F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F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F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F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10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10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10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10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10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10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10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10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10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10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100-000001000000}">
      <text>
        <r>
          <rPr>
            <b/>
            <sz val="14"/>
            <color indexed="81"/>
            <rFont val="Tahoma"/>
            <family val="2"/>
          </rPr>
          <t>Click on a cell below to move to the correct day.</t>
        </r>
      </text>
    </comment>
    <comment ref="E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100-000004000000}">
      <text>
        <r>
          <rPr>
            <b/>
            <sz val="9"/>
            <color indexed="81"/>
            <rFont val="Tahoma"/>
            <family val="2"/>
          </rPr>
          <t>These are the total number of minutes worked for this specific day.</t>
        </r>
      </text>
    </comment>
    <comment ref="F6" authorId="0" shapeId="0" xr:uid="{00000000-0006-0000-11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200-000001000000}">
      <text>
        <r>
          <rPr>
            <b/>
            <sz val="14"/>
            <color indexed="81"/>
            <rFont val="Tahoma"/>
            <family val="2"/>
          </rPr>
          <t>Click on a cell below to move to the correct day.</t>
        </r>
      </text>
    </comment>
    <comment ref="E2" authorId="0" shapeId="0" xr:uid="{C205AF7B-A5A4-4A08-8DFE-2AFD7AA0EA52}">
      <text>
        <r>
          <rPr>
            <b/>
            <sz val="14"/>
            <color indexed="81"/>
            <rFont val="Tahoma"/>
            <family val="2"/>
          </rPr>
          <t>ONLY change this cell IF your FTE changes mid-year.</t>
        </r>
        <r>
          <rPr>
            <sz val="9"/>
            <color indexed="81"/>
            <rFont val="Tahoma"/>
            <family val="2"/>
          </rPr>
          <t xml:space="preserve">
</t>
        </r>
      </text>
    </comment>
    <comment ref="I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200-000004000000}">
      <text>
        <r>
          <rPr>
            <b/>
            <sz val="9"/>
            <color indexed="81"/>
            <rFont val="Tahoma"/>
            <family val="2"/>
          </rPr>
          <t>These are the total number of minutes worked for this specific day.</t>
        </r>
      </text>
    </comment>
    <comment ref="F6" authorId="0" shapeId="0" xr:uid="{00000000-0006-0000-12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
    <author>tc={47CC5485-980F-6E48-8017-F9A1BBC60B18}</author>
  </authors>
  <commentList>
    <comment ref="H1" authorId="0" shapeId="0" xr:uid="{00000000-0006-0000-00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0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0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0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000-000006000000}">
      <text>
        <r>
          <rPr>
            <sz val="14"/>
            <color indexed="81"/>
            <rFont val="Calibri"/>
            <family val="2"/>
          </rPr>
          <t xml:space="preserve">This cell is self-calculating and is the total annualized number of </t>
        </r>
        <r>
          <rPr>
            <b/>
            <sz val="14"/>
            <color indexed="81"/>
            <rFont val="Calibri"/>
            <family val="2"/>
          </rPr>
          <t>Other Assignable Minutes</t>
        </r>
        <r>
          <rPr>
            <sz val="14"/>
            <color indexed="81"/>
            <rFont val="Calibri"/>
            <family val="2"/>
          </rPr>
          <t xml:space="preserve"> worked for this school year.</t>
        </r>
      </text>
    </comment>
    <comment ref="F4" authorId="0" shapeId="0" xr:uid="{00000000-0006-0000-0000-000007000000}">
      <text>
        <r>
          <rPr>
            <b/>
            <sz val="14"/>
            <color rgb="FF000000"/>
            <rFont val="Tahoma"/>
            <family val="2"/>
          </rPr>
          <t>This cell is self-calculating and generated when you input your FTE from August to June of the current school year and incorporates 1200 assignable hours as the base.</t>
        </r>
        <r>
          <rPr>
            <sz val="9"/>
            <color rgb="FF000000"/>
            <rFont val="Tahoma"/>
            <family val="2"/>
          </rPr>
          <t xml:space="preserve">
</t>
        </r>
      </text>
    </comment>
    <comment ref="I4" authorId="2" shapeId="0" xr:uid="{00000000-0006-0000-0000-000008000000}">
      <text>
        <r>
          <rPr>
            <sz val="10"/>
            <color rgb="FF595959"/>
            <rFont val="Verdana"/>
            <family val="2"/>
          </rPr>
          <t>This cell is self-calculating and shows the number of assignable hours you have left before you reach your maximum.</t>
        </r>
      </text>
    </comment>
    <comment ref="B5" authorId="0" shapeId="0" xr:uid="{00000000-0006-0000-0000-000009000000}">
      <text>
        <r>
          <rPr>
            <b/>
            <sz val="14"/>
            <color rgb="FF000000"/>
            <rFont val="Tahoma"/>
            <family val="2"/>
          </rPr>
          <t>Click on a cell below to move to the correct day.</t>
        </r>
      </text>
    </comment>
    <comment ref="C5" authorId="0" shapeId="0" xr:uid="{00000000-0006-0000-0000-00000A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000-00000B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000-00000C000000}">
      <text>
        <r>
          <rPr>
            <sz val="14"/>
            <color rgb="FF000000"/>
            <rFont val="Tahoma"/>
            <family val="2"/>
          </rPr>
          <t xml:space="preserve">This column of cells </t>
        </r>
        <r>
          <rPr>
            <b/>
            <u/>
            <sz val="14"/>
            <color rgb="FF000000"/>
            <rFont val="Tahoma"/>
            <family val="2"/>
          </rPr>
          <t>REQUIRES</t>
        </r>
        <r>
          <rPr>
            <sz val="14"/>
            <color rgb="FF000000"/>
            <rFont val="Tahoma"/>
            <family val="2"/>
          </rPr>
          <t xml:space="preserve"> you to include the number of occurences for each of the days in your rotation.</t>
        </r>
      </text>
    </comment>
    <comment ref="F5" authorId="0" shapeId="0" xr:uid="{00000000-0006-0000-0000-00000D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000-00000E000000}">
      <text>
        <r>
          <rPr>
            <b/>
            <sz val="14"/>
            <color rgb="FF000000"/>
            <rFont val="Tahoma"/>
            <family val="2"/>
          </rPr>
          <t>The cells below are self calculating and show the total number of Instructional Minutes worked for this school year.</t>
        </r>
      </text>
    </comment>
    <comment ref="B6" authorId="3" shapeId="0" xr:uid="{47CC5485-980F-6E48-8017-F9A1BBC60B18}">
      <text>
        <t>[Threaded comment]
Your version of Excel allows you to read this threaded comment; however, any edits to it will get removed if the file is opened in a newer version of Excel. Learn more: https://go.microsoft.com/fwlink/?linkid=870924
Comment:
    If you are using the quarter system, use each day</t>
      </text>
    </comment>
    <comment ref="G8" authorId="0" shapeId="0" xr:uid="{00000000-0006-0000-0000-00000F000000}">
      <text>
        <r>
          <rPr>
            <b/>
            <sz val="14"/>
            <color rgb="FF000000"/>
            <rFont val="Tahoma"/>
            <family val="2"/>
          </rPr>
          <t>The cells below are self calculating and show the Annualized Assignable Time for this school year.</t>
        </r>
      </text>
    </comment>
    <comment ref="G19" authorId="0" shapeId="0" xr:uid="{00000000-0006-0000-0000-000010000000}">
      <text>
        <r>
          <rPr>
            <b/>
            <sz val="14"/>
            <color indexed="81"/>
            <rFont val="Tahoma"/>
            <family val="2"/>
          </rPr>
          <t>The cells below are self calculating and show the total number of Instructional Minutes worked for this school year.</t>
        </r>
      </text>
    </comment>
    <comment ref="G22" authorId="0" shapeId="0" xr:uid="{00000000-0006-0000-0000-000011000000}">
      <text>
        <r>
          <rPr>
            <b/>
            <sz val="14"/>
            <color indexed="81"/>
            <rFont val="Tahoma"/>
            <family val="2"/>
          </rPr>
          <t>The cells below are self calculating and show the Annualized Assignable Time for this school year.</t>
        </r>
      </text>
    </comment>
    <comment ref="G33" authorId="0" shapeId="0" xr:uid="{00000000-0006-0000-0000-000012000000}">
      <text>
        <r>
          <rPr>
            <b/>
            <sz val="12"/>
            <color indexed="81"/>
            <rFont val="Tahoma"/>
            <family val="2"/>
          </rPr>
          <t>This cell is self calculating and adds any additional instructional time from each month.</t>
        </r>
        <r>
          <rPr>
            <sz val="9"/>
            <color indexed="81"/>
            <rFont val="Tahoma"/>
            <family val="2"/>
          </rPr>
          <t xml:space="preserve">
</t>
        </r>
      </text>
    </comment>
    <comment ref="G34" authorId="0" shapeId="0" xr:uid="{00000000-0006-0000-0000-000013000000}">
      <text>
        <r>
          <rPr>
            <b/>
            <sz val="12"/>
            <color indexed="81"/>
            <rFont val="Tahoma"/>
            <family val="2"/>
          </rPr>
          <t>This cell is self calculating and adds the Annualized Instructional Time to any Additional Instructional Time, if any, from each month.</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300-000001000000}">
      <text>
        <r>
          <rPr>
            <b/>
            <sz val="14"/>
            <color indexed="81"/>
            <rFont val="Tahoma"/>
            <family val="2"/>
          </rPr>
          <t>Click on a cell below to move to the correct day.</t>
        </r>
      </text>
    </comment>
    <comment ref="E2" authorId="0" shapeId="0" xr:uid="{CDFEB29B-9502-44B5-B61E-7F561DF60AEA}">
      <text>
        <r>
          <rPr>
            <b/>
            <sz val="14"/>
            <color indexed="81"/>
            <rFont val="Tahoma"/>
            <family val="2"/>
          </rPr>
          <t>ONLY change this cell IF your FTE changes mid-year.</t>
        </r>
        <r>
          <rPr>
            <sz val="9"/>
            <color indexed="81"/>
            <rFont val="Tahoma"/>
            <family val="2"/>
          </rPr>
          <t xml:space="preserve">
</t>
        </r>
      </text>
    </comment>
    <comment ref="I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300-000004000000}">
      <text>
        <r>
          <rPr>
            <b/>
            <sz val="9"/>
            <color indexed="81"/>
            <rFont val="Tahoma"/>
            <family val="2"/>
          </rPr>
          <t>These are the total number of minutes worked for this specific day.</t>
        </r>
      </text>
    </comment>
    <comment ref="F6" authorId="0" shapeId="0" xr:uid="{00000000-0006-0000-13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400-000001000000}">
      <text>
        <r>
          <rPr>
            <b/>
            <sz val="14"/>
            <color indexed="81"/>
            <rFont val="Tahoma"/>
            <family val="2"/>
          </rPr>
          <t>Click on a cell below to move to the correct day.</t>
        </r>
      </text>
    </comment>
    <comment ref="E2" authorId="0" shapeId="0" xr:uid="{1099177A-8757-4C63-BCFE-74F1D16F926E}">
      <text>
        <r>
          <rPr>
            <b/>
            <sz val="14"/>
            <color indexed="81"/>
            <rFont val="Tahoma"/>
            <family val="2"/>
          </rPr>
          <t>ONLY change this cell IF your FTE changes mid-year.</t>
        </r>
        <r>
          <rPr>
            <sz val="9"/>
            <color indexed="81"/>
            <rFont val="Tahoma"/>
            <family val="2"/>
          </rPr>
          <t xml:space="preserve">
</t>
        </r>
      </text>
    </comment>
    <comment ref="I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400-000004000000}">
      <text>
        <r>
          <rPr>
            <b/>
            <sz val="9"/>
            <color indexed="81"/>
            <rFont val="Tahoma"/>
            <family val="2"/>
          </rPr>
          <t>These are the total number of minutes worked for this specific day.</t>
        </r>
      </text>
    </comment>
    <comment ref="F6" authorId="0" shapeId="0" xr:uid="{00000000-0006-0000-14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500-000001000000}">
      <text>
        <r>
          <rPr>
            <b/>
            <sz val="14"/>
            <color indexed="81"/>
            <rFont val="Tahoma"/>
            <family val="2"/>
          </rPr>
          <t>Click on a cell below to move to the correct day.</t>
        </r>
      </text>
    </comment>
    <comment ref="E2" authorId="0" shapeId="0" xr:uid="{72649897-8968-4F35-9232-FF879808380C}">
      <text>
        <r>
          <rPr>
            <b/>
            <sz val="14"/>
            <color indexed="81"/>
            <rFont val="Tahoma"/>
            <family val="2"/>
          </rPr>
          <t>ONLY change this cell IF your FTE changes mid-year.</t>
        </r>
        <r>
          <rPr>
            <sz val="9"/>
            <color indexed="81"/>
            <rFont val="Tahoma"/>
            <family val="2"/>
          </rPr>
          <t xml:space="preserve">
</t>
        </r>
      </text>
    </comment>
    <comment ref="I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500-000004000000}">
      <text>
        <r>
          <rPr>
            <b/>
            <sz val="9"/>
            <color indexed="81"/>
            <rFont val="Tahoma"/>
            <family val="2"/>
          </rPr>
          <t>These are the total number of minutes worked for this specific day.</t>
        </r>
      </text>
    </comment>
    <comment ref="F6" authorId="0" shapeId="0" xr:uid="{00000000-0006-0000-15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600-000001000000}">
      <text>
        <r>
          <rPr>
            <b/>
            <sz val="14"/>
            <color indexed="81"/>
            <rFont val="Tahoma"/>
            <family val="2"/>
          </rPr>
          <t>Click on a cell below to move to the correct day.</t>
        </r>
      </text>
    </comment>
    <comment ref="E2" authorId="0" shapeId="0" xr:uid="{CE062F31-D0B7-4186-8695-E17919AA67CD}">
      <text>
        <r>
          <rPr>
            <b/>
            <sz val="14"/>
            <color indexed="81"/>
            <rFont val="Tahoma"/>
            <family val="2"/>
          </rPr>
          <t>ONLY change this cell IF your FTE changes mid-year.</t>
        </r>
        <r>
          <rPr>
            <sz val="9"/>
            <color indexed="81"/>
            <rFont val="Tahoma"/>
            <family val="2"/>
          </rPr>
          <t xml:space="preserve">
</t>
        </r>
      </text>
    </comment>
    <comment ref="I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600-000004000000}">
      <text>
        <r>
          <rPr>
            <b/>
            <sz val="9"/>
            <color indexed="81"/>
            <rFont val="Tahoma"/>
            <family val="2"/>
          </rPr>
          <t>These are the total number of minutes worked for this specific day.</t>
        </r>
      </text>
    </comment>
    <comment ref="F6" authorId="0" shapeId="0" xr:uid="{00000000-0006-0000-16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700-000001000000}">
      <text>
        <r>
          <rPr>
            <b/>
            <sz val="14"/>
            <color indexed="81"/>
            <rFont val="Tahoma"/>
            <family val="2"/>
          </rPr>
          <t>Click on a cell below to move to the correct day.</t>
        </r>
      </text>
    </comment>
    <comment ref="E2" authorId="0" shapeId="0" xr:uid="{A83C8BAD-2984-4FE3-8D97-F4F7ED427D35}">
      <text>
        <r>
          <rPr>
            <b/>
            <sz val="14"/>
            <color indexed="81"/>
            <rFont val="Tahoma"/>
            <family val="2"/>
          </rPr>
          <t>ONLY change this cell IF your FTE changes mid-year.</t>
        </r>
        <r>
          <rPr>
            <sz val="9"/>
            <color indexed="81"/>
            <rFont val="Tahoma"/>
            <family val="2"/>
          </rPr>
          <t xml:space="preserve">
</t>
        </r>
      </text>
    </comment>
    <comment ref="I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700-000004000000}">
      <text>
        <r>
          <rPr>
            <b/>
            <sz val="9"/>
            <color indexed="81"/>
            <rFont val="Tahoma"/>
            <family val="2"/>
          </rPr>
          <t>These are the total number of minutes worked for this specific day.</t>
        </r>
      </text>
    </comment>
    <comment ref="F6" authorId="0" shapeId="0" xr:uid="{00000000-0006-0000-17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800-000001000000}">
      <text>
        <r>
          <rPr>
            <b/>
            <sz val="14"/>
            <color indexed="81"/>
            <rFont val="Tahoma"/>
            <family val="2"/>
          </rPr>
          <t>Click on a cell below to move to the correct day.</t>
        </r>
      </text>
    </comment>
    <comment ref="E2" authorId="0" shapeId="0" xr:uid="{76343331-A8D8-4153-8EC6-BAF7A9D5A37D}">
      <text>
        <r>
          <rPr>
            <b/>
            <sz val="14"/>
            <color indexed="81"/>
            <rFont val="Tahoma"/>
            <family val="2"/>
          </rPr>
          <t>ONLY change this cell IF your FTE changes mid-year.</t>
        </r>
        <r>
          <rPr>
            <sz val="9"/>
            <color indexed="81"/>
            <rFont val="Tahoma"/>
            <family val="2"/>
          </rPr>
          <t xml:space="preserve">
</t>
        </r>
      </text>
    </comment>
    <comment ref="I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800-000004000000}">
      <text>
        <r>
          <rPr>
            <b/>
            <sz val="9"/>
            <color indexed="81"/>
            <rFont val="Tahoma"/>
            <family val="2"/>
          </rPr>
          <t>These are the total number of minutes worked for this specific day.</t>
        </r>
      </text>
    </comment>
    <comment ref="F6" authorId="0" shapeId="0" xr:uid="{00000000-0006-0000-18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900-000001000000}">
      <text>
        <r>
          <rPr>
            <b/>
            <sz val="14"/>
            <color indexed="81"/>
            <rFont val="Tahoma"/>
            <family val="2"/>
          </rPr>
          <t>Click on a cell below to move to the correct day.</t>
        </r>
      </text>
    </comment>
    <comment ref="E2" authorId="0" shapeId="0" xr:uid="{1BD2CC1F-BF8E-416E-9127-A8DA60D0498A}">
      <text>
        <r>
          <rPr>
            <b/>
            <sz val="14"/>
            <color indexed="81"/>
            <rFont val="Tahoma"/>
            <family val="2"/>
          </rPr>
          <t>ONLY change this cell IF your FTE changes mid-year.</t>
        </r>
        <r>
          <rPr>
            <sz val="9"/>
            <color indexed="81"/>
            <rFont val="Tahoma"/>
            <family val="2"/>
          </rPr>
          <t xml:space="preserve">
</t>
        </r>
      </text>
    </comment>
    <comment ref="I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900-000004000000}">
      <text>
        <r>
          <rPr>
            <b/>
            <sz val="9"/>
            <color indexed="81"/>
            <rFont val="Tahoma"/>
            <family val="2"/>
          </rPr>
          <t>These are the total number of minutes worked for this specific day.</t>
        </r>
      </text>
    </comment>
    <comment ref="F6" authorId="0" shapeId="0" xr:uid="{00000000-0006-0000-19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A00-000001000000}">
      <text>
        <r>
          <rPr>
            <b/>
            <sz val="14"/>
            <color indexed="81"/>
            <rFont val="Tahoma"/>
            <family val="2"/>
          </rPr>
          <t>Click on a cell below to move to the correct day.</t>
        </r>
      </text>
    </comment>
    <comment ref="E2" authorId="0" shapeId="0" xr:uid="{5EF1FE86-DE4B-40EC-B177-C5B3556B081E}">
      <text>
        <r>
          <rPr>
            <b/>
            <sz val="14"/>
            <color indexed="81"/>
            <rFont val="Tahoma"/>
            <family val="2"/>
          </rPr>
          <t>ONLY change this cell IF your FTE changes mid-year.</t>
        </r>
        <r>
          <rPr>
            <sz val="9"/>
            <color indexed="81"/>
            <rFont val="Tahoma"/>
            <family val="2"/>
          </rPr>
          <t xml:space="preserve">
</t>
        </r>
      </text>
    </comment>
    <comment ref="I2" authorId="0" shapeId="0" xr:uid="{00000000-0006-0000-1A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A00-000004000000}">
      <text>
        <r>
          <rPr>
            <b/>
            <sz val="9"/>
            <color indexed="81"/>
            <rFont val="Tahoma"/>
            <family val="2"/>
          </rPr>
          <t>These are the total number of minutes worked for this specific day.</t>
        </r>
      </text>
    </comment>
    <comment ref="F6" authorId="0" shapeId="0" xr:uid="{00000000-0006-0000-1A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A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A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A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A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A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B00-000001000000}">
      <text>
        <r>
          <rPr>
            <b/>
            <sz val="14"/>
            <color indexed="81"/>
            <rFont val="Tahoma"/>
            <family val="2"/>
          </rPr>
          <t>Click on a cell below to move to the correct day.</t>
        </r>
      </text>
    </comment>
    <comment ref="E2" authorId="0" shapeId="0" xr:uid="{B6C5BFE9-8236-4C13-B697-5AE887D023BC}">
      <text>
        <r>
          <rPr>
            <b/>
            <sz val="14"/>
            <color indexed="81"/>
            <rFont val="Tahoma"/>
            <family val="2"/>
          </rPr>
          <t>ONLY change this cell IF your FTE changes mid-year.</t>
        </r>
        <r>
          <rPr>
            <sz val="9"/>
            <color indexed="81"/>
            <rFont val="Tahoma"/>
            <family val="2"/>
          </rPr>
          <t xml:space="preserve">
</t>
        </r>
      </text>
    </comment>
    <comment ref="I2" authorId="0" shapeId="0" xr:uid="{00000000-0006-0000-1B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B00-000004000000}">
      <text>
        <r>
          <rPr>
            <b/>
            <sz val="9"/>
            <color indexed="81"/>
            <rFont val="Tahoma"/>
            <family val="2"/>
          </rPr>
          <t>These are the total number of minutes worked for this specific day.</t>
        </r>
      </text>
    </comment>
    <comment ref="F6" authorId="0" shapeId="0" xr:uid="{00000000-0006-0000-1B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B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B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B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B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B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C00-000001000000}">
      <text>
        <r>
          <rPr>
            <b/>
            <sz val="14"/>
            <color indexed="81"/>
            <rFont val="Tahoma"/>
            <family val="2"/>
          </rPr>
          <t>Click on a cell below to move to the correct day.</t>
        </r>
      </text>
    </comment>
    <comment ref="E2" authorId="0" shapeId="0" xr:uid="{6C0F685A-9A4D-4BA5-8576-183FD05D8C4F}">
      <text>
        <r>
          <rPr>
            <b/>
            <sz val="14"/>
            <color indexed="81"/>
            <rFont val="Tahoma"/>
            <family val="2"/>
          </rPr>
          <t>ONLY change this cell IF your FTE changes mid-year.</t>
        </r>
        <r>
          <rPr>
            <sz val="9"/>
            <color indexed="81"/>
            <rFont val="Tahoma"/>
            <family val="2"/>
          </rPr>
          <t xml:space="preserve">
</t>
        </r>
      </text>
    </comment>
    <comment ref="I2" authorId="0" shapeId="0" xr:uid="{00000000-0006-0000-1C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C00-000004000000}">
      <text>
        <r>
          <rPr>
            <b/>
            <sz val="9"/>
            <color indexed="81"/>
            <rFont val="Tahoma"/>
            <family val="2"/>
          </rPr>
          <t>These are the total number of minutes worked for this specific day.</t>
        </r>
      </text>
    </comment>
    <comment ref="F6" authorId="0" shapeId="0" xr:uid="{00000000-0006-0000-1C00-000005000000}">
      <text>
        <r>
          <rPr>
            <b/>
            <sz val="9"/>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C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C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C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C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C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1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1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1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100-000004000000}">
      <text>
        <r>
          <rPr>
            <sz val="11"/>
            <color rgb="FF000000"/>
            <rFont val="Tahoma"/>
            <family val="2"/>
          </rPr>
          <t xml:space="preserve">If any of the blocks below are </t>
        </r>
        <r>
          <rPr>
            <b/>
            <sz val="11"/>
            <color rgb="FF000000"/>
            <rFont val="Tahoma"/>
            <family val="2"/>
          </rPr>
          <t>Assigned Preps</t>
        </r>
        <r>
          <rPr>
            <sz val="11"/>
            <color rgb="FF000000"/>
            <rFont val="Tahoma"/>
            <family val="2"/>
          </rPr>
          <t>, place the number of minutes you see in the "</t>
        </r>
        <r>
          <rPr>
            <b/>
            <sz val="11"/>
            <color rgb="FF000000"/>
            <rFont val="Tahoma"/>
            <family val="2"/>
          </rPr>
          <t>Total Minutes</t>
        </r>
        <r>
          <rPr>
            <sz val="11"/>
            <color rgb="FF000000"/>
            <rFont val="Tahoma"/>
            <family val="2"/>
          </rPr>
          <t>" cell in the empty cell.</t>
        </r>
      </text>
    </comment>
    <comment ref="H3" authorId="0" shapeId="0" xr:uid="{00000000-0006-0000-01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2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200-000002000000}">
      <text>
        <r>
          <rPr>
            <b/>
            <sz val="11"/>
            <color rgb="FF000000"/>
            <rFont val="Tahoma"/>
            <family val="2"/>
          </rPr>
          <t>Type in the START time for each of the blocks below.</t>
        </r>
        <r>
          <rPr>
            <sz val="9"/>
            <color rgb="FF000000"/>
            <rFont val="Tahoma"/>
            <family val="2"/>
          </rPr>
          <t xml:space="preserve">
</t>
        </r>
      </text>
    </comment>
    <comment ref="D3" authorId="0" shapeId="0" xr:uid="{00000000-0006-0000-02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2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2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2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3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3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F14" authorId="0" shapeId="0" xr:uid="{00000000-0006-0000-0300-000007000000}">
      <text>
        <r>
          <rPr>
            <b/>
            <sz val="9"/>
            <color indexed="81"/>
            <rFont val="Tahoma"/>
            <family val="2"/>
          </rPr>
          <t>Sean Brown:</t>
        </r>
        <r>
          <rPr>
            <sz val="9"/>
            <color indexed="81"/>
            <rFont val="Tahoma"/>
            <family val="2"/>
          </rPr>
          <t xml:space="preserve">
</t>
        </r>
        <r>
          <rPr>
            <sz val="12"/>
            <color indexed="81"/>
            <rFont val="Tahoma"/>
            <family val="2"/>
          </rPr>
          <t>This 35 min represents the flex time from the beginning of each week.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6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6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6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6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List>
</comments>
</file>

<file path=xl/sharedStrings.xml><?xml version="1.0" encoding="utf-8"?>
<sst xmlns="http://schemas.openxmlformats.org/spreadsheetml/2006/main" count="1265" uniqueCount="245">
  <si>
    <t xml:space="preserve"> </t>
  </si>
  <si>
    <t>Start Time</t>
  </si>
  <si>
    <t>End Time</t>
  </si>
  <si>
    <t>Block/Transition/Break</t>
  </si>
  <si>
    <t>Block 1</t>
  </si>
  <si>
    <t>Block 2</t>
  </si>
  <si>
    <t>Block 3</t>
  </si>
  <si>
    <t>Transition/Break</t>
  </si>
  <si>
    <t>Block 6</t>
  </si>
  <si>
    <t>Lunch Supervision</t>
  </si>
  <si>
    <t>Block 7</t>
  </si>
  <si>
    <t>Block 8</t>
  </si>
  <si>
    <t>Block 9</t>
  </si>
  <si>
    <t>Block 10</t>
  </si>
  <si>
    <t>After School Supervision</t>
  </si>
  <si>
    <t>PM Recess Supervision</t>
  </si>
  <si>
    <t>Total Minutes</t>
  </si>
  <si>
    <t>Lunch Recess Supervision</t>
  </si>
  <si>
    <t>Minutes</t>
  </si>
  <si>
    <t>DAY</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</si>
  <si>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</si>
  <si>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</si>
  <si>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</si>
  <si>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</si>
  <si>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</si>
  <si>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</si>
  <si>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</si>
  <si>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</si>
  <si>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</si>
  <si>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</si>
  <si>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</si>
  <si>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</si>
  <si>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</si>
  <si>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</si>
  <si>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</si>
  <si>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</si>
  <si>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</si>
  <si>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</si>
  <si>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</si>
  <si>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</si>
  <si>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</si>
  <si>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</si>
  <si>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</si>
  <si>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</si>
  <si>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</si>
  <si>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</si>
  <si>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</si>
  <si>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</si>
  <si>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</si>
  <si>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</si>
  <si>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</si>
  <si>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Note For Other Assigned Duties</t>
  </si>
  <si>
    <t>Total Assigned Time Worked (MINs)</t>
  </si>
  <si>
    <t>Total Assigned Time Worked (HRs)</t>
  </si>
  <si>
    <t>Total Additional Assignable Hours Hours to Date</t>
  </si>
  <si>
    <t>MINS</t>
  </si>
  <si>
    <t>HRS</t>
  </si>
  <si>
    <t>Click on the cell below to move to a month to add any Other Assignable Time.</t>
  </si>
  <si>
    <t>Warning Bell</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</si>
  <si>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</si>
  <si>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</si>
  <si>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</si>
  <si>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</si>
  <si>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</si>
  <si>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</si>
  <si>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</si>
  <si>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</si>
  <si>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</si>
  <si>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</si>
  <si>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</si>
  <si>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</si>
  <si>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AM Supervision</t>
  </si>
  <si>
    <t>Recess Supervision</t>
  </si>
  <si>
    <t>Block 5</t>
  </si>
  <si>
    <t>MON | Day 1 - Sem 1</t>
  </si>
  <si>
    <t>TUE | Day 2 - Sem 1</t>
  </si>
  <si>
    <t>WED | Day 3 - Sem 1</t>
  </si>
  <si>
    <t>THU | Day 4 - Sem 1</t>
  </si>
  <si>
    <t>FRI | Day 5 - Sem 1</t>
  </si>
  <si>
    <t>Day 6 - Sem 1</t>
  </si>
  <si>
    <t>Early Out 1 - Sem 1</t>
  </si>
  <si>
    <t>Early Out 2 - Sem 1</t>
  </si>
  <si>
    <t>MON | Day 1 - Sem 2</t>
  </si>
  <si>
    <t>TUE | Day 2 - Sem 2</t>
  </si>
  <si>
    <t>WED | Day 3 - Sem 2</t>
  </si>
  <si>
    <t>THU | Day 4 - Sem 2</t>
  </si>
  <si>
    <t>FRI | Day 5 - Sem 2</t>
  </si>
  <si>
    <t>Day 6 - Sem 2</t>
  </si>
  <si>
    <t>Early Out 1 - Sem 2</t>
  </si>
  <si>
    <t>Early Out 2 - Sem 2</t>
  </si>
  <si>
    <t>TUESDAY | DAY 2 - Sem 1</t>
  </si>
  <si>
    <t>WEDNESDAY | DAY 3 - Sem 1</t>
  </si>
  <si>
    <t>THURSDAY  |  DAY 4 - Sem 1</t>
  </si>
  <si>
    <t>FRIDAY  |  DAY 5 - Sem 1</t>
  </si>
  <si>
    <t>DAY 6 - Sem 1</t>
  </si>
  <si>
    <t>MONDAY | DAY 1 - Sem 2</t>
  </si>
  <si>
    <t>MONDAY | DAY 1 - Sem 1</t>
  </si>
  <si>
    <t>TUESDAY | DAY 2 - Sem 2</t>
  </si>
  <si>
    <t>WEDNESDAY | DAY 3 - Sem 2</t>
  </si>
  <si>
    <t>THURSDAY  |  DAY 4 - Sem 2</t>
  </si>
  <si>
    <t>FRIDAY  |  DAY 5 - Sem 2</t>
  </si>
  <si>
    <t>DAY 6 - Sem 2</t>
  </si>
  <si>
    <t>Total Annualized Instructional Time - Sem 1</t>
  </si>
  <si>
    <t>Total Annualized Instructional Time - Sem 2</t>
  </si>
  <si>
    <t>Total Annualized Assignable Time - Sem 2</t>
  </si>
  <si>
    <t>Total Annualized Assignable Time - Sem 1</t>
  </si>
  <si>
    <t>Place your pointer here for instructions.</t>
  </si>
  <si>
    <t>PREP      Minutes</t>
  </si>
  <si>
    <t>Annualized Instructional Minutes</t>
  </si>
  <si>
    <t>Annualized Assignable Minutes</t>
  </si>
  <si>
    <t>Total Additional Instructional Time (Mins)</t>
  </si>
  <si>
    <t>Total Additional Instructional Hours for this Month</t>
  </si>
  <si>
    <t>Additional Instructional Time Assigned (mins)</t>
  </si>
  <si>
    <t>TOTAL Additional Instructional Time ----------&gt;</t>
  </si>
  <si>
    <t>Number of Occurrences For Day</t>
  </si>
  <si>
    <t>Total Assignable            Time</t>
  </si>
  <si>
    <t>TOTAL</t>
  </si>
  <si>
    <t>Grand</t>
  </si>
  <si>
    <t>Semester 2</t>
  </si>
  <si>
    <t>Semester 1</t>
  </si>
  <si>
    <t>Prep Time that was Assigned (not as instructional) (mins)</t>
  </si>
  <si>
    <r>
      <t xml:space="preserve">Assignable Time Calculation Sheet - </t>
    </r>
    <r>
      <rPr>
        <b/>
        <sz val="24"/>
        <color theme="4"/>
        <rFont val="Tahoma"/>
        <family val="2"/>
        <scheme val="major"/>
      </rPr>
      <t>JULY</t>
    </r>
  </si>
  <si>
    <t>July</t>
  </si>
  <si>
    <t>Total Assignable Hours for this Month (not incl. added instruc.)</t>
  </si>
  <si>
    <t>TOTAL Instructional Time (HRs) -------&gt;</t>
  </si>
  <si>
    <t>Total Annual Assignable Hours Remaining at Month End</t>
  </si>
  <si>
    <t>MY Total Possible Assignable Hours Remaining</t>
  </si>
  <si>
    <t>Total Annualized Assignable Time Remaining</t>
  </si>
  <si>
    <t>Total Annualized Assigned Time     (In the Timetable)</t>
  </si>
  <si>
    <t>Total Other Assigned Hours (In the Months)</t>
  </si>
  <si>
    <t>Block 4</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</si>
  <si>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</si>
  <si>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</si>
  <si>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Typical FT Teacher Assignable Hours</t>
  </si>
  <si>
    <t>Family Day</t>
  </si>
  <si>
    <t>Good Friday</t>
  </si>
  <si>
    <t>Canada Day</t>
  </si>
  <si>
    <t>Instructional / Assignable Time</t>
  </si>
  <si>
    <t>Teacher Name:</t>
  </si>
  <si>
    <t>Type your name here.</t>
  </si>
  <si>
    <t>Typical Teacher Total Assignable Time:</t>
  </si>
  <si>
    <t>School:</t>
  </si>
  <si>
    <t>Type your school here.</t>
  </si>
  <si>
    <t>MY FTE:</t>
  </si>
  <si>
    <t>FYI</t>
  </si>
  <si>
    <t>User Input</t>
  </si>
  <si>
    <t>Calculated Cell</t>
  </si>
  <si>
    <t>Hours of Work Summary - Brief</t>
  </si>
  <si>
    <t>Total Minutes for the Day (calculated)</t>
  </si>
  <si>
    <t>You will need:
- Your timetable, with bell schedule;
- Calendar (school and division);
- List of your activities (school assigned); and
- Joint Interpretation Bulletin No 1 (for what is and is not defined as assignable time).</t>
  </si>
  <si>
    <t>How many of each day do you have? (instructional days ONLY)</t>
  </si>
  <si>
    <t># of Operational Days       (Open/Closing, PD, Convention, Faith Dev, etc.)</t>
  </si>
  <si>
    <t>Total Additional Assigned Minutes (Extra supervision, Meet the teacher, etc.)</t>
  </si>
  <si>
    <t>Total Instructional Minutes</t>
  </si>
  <si>
    <t>Total Other Assigned Minutes</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</si>
  <si>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</si>
  <si>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</si>
  <si>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MY Max Instructional Time</t>
  </si>
  <si>
    <t>S1 - Day 2 - Tuesday</t>
  </si>
  <si>
    <t>S1 - Day 1 - Monday</t>
  </si>
  <si>
    <t>S1 - Day 3 - Wednesday</t>
  </si>
  <si>
    <t>S1 - Day 4 - Thursday</t>
  </si>
  <si>
    <t>S1 - Day 5 - Friday</t>
  </si>
  <si>
    <t>S1 - Day 6</t>
  </si>
  <si>
    <t>S1 - Early Out 1</t>
  </si>
  <si>
    <t>S1 - Early Out 2</t>
  </si>
  <si>
    <t>S2 - Day 1 - Monday</t>
  </si>
  <si>
    <t>S2 - Day 2 - Tuesday</t>
  </si>
  <si>
    <t>S2 - Day 3 - Wednesday</t>
  </si>
  <si>
    <t>S2 - Day 4 - Thursday</t>
  </si>
  <si>
    <t>S2 - Day 5 - Friday</t>
  </si>
  <si>
    <t>S2 - Day 6</t>
  </si>
  <si>
    <t>S2 - Early Out 1</t>
  </si>
  <si>
    <t>S2 - Early Out 2</t>
  </si>
  <si>
    <t>Volunteering Definition</t>
  </si>
  <si>
    <t>Assignable Time Definition</t>
  </si>
  <si>
    <t>Instructional Time Definition</t>
  </si>
  <si>
    <t>Calculating Part-Time FTE</t>
  </si>
  <si>
    <t>Typical FT Teacher Assignable HRS</t>
  </si>
  <si>
    <t>Total Other Assignable Minutes</t>
  </si>
  <si>
    <t>Hours of Work Summary</t>
  </si>
  <si>
    <t xml:space="preserve"> DETAILED</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</si>
  <si>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comments.</t>
    </r>
  </si>
  <si>
    <t>MY Max Assignable Time (less Instruction)</t>
  </si>
  <si>
    <t>Length of Operational Day in Minutes (in min)</t>
  </si>
  <si>
    <t>TOTAL INST HOURS</t>
  </si>
  <si>
    <t>TOTAL OTHER ASSIGN HOURS</t>
  </si>
  <si>
    <t>Current Total Assignable Hours</t>
  </si>
  <si>
    <t>Total Hours Remaining</t>
  </si>
  <si>
    <t>Total Typical Assignable</t>
  </si>
  <si>
    <t>MY TOTAL ASSIGNABLE</t>
  </si>
  <si>
    <t xml:space="preserve">      Please click on the red triangles for instructions.</t>
  </si>
  <si>
    <t>S1 - Extra Day 1</t>
  </si>
  <si>
    <t>S1 - Extra Day 2</t>
  </si>
  <si>
    <t>S1 - Extra Day 3</t>
  </si>
  <si>
    <t>S1 - Extra Day 4</t>
  </si>
  <si>
    <t>S2 - Extra Day 1</t>
  </si>
  <si>
    <t>S2 - Extra Day 2</t>
  </si>
  <si>
    <t>S2 - Extra Day 3</t>
  </si>
  <si>
    <t>S2 - Extra Day 4</t>
  </si>
  <si>
    <t>S1 - Extra Day A</t>
  </si>
  <si>
    <t>S1 - Extra Day B</t>
  </si>
  <si>
    <t>S1 - Extra Day C</t>
  </si>
  <si>
    <t>S1 - Extra Day D</t>
  </si>
  <si>
    <t>S2 - Extra Day A</t>
  </si>
  <si>
    <t>S2 - Extra Day B</t>
  </si>
  <si>
    <t>S2 - Extra Day C</t>
  </si>
  <si>
    <t>S2 - Extra Day D</t>
  </si>
  <si>
    <t>Extra Day A - Sem 1</t>
  </si>
  <si>
    <t>Extra Day C - Sem 1</t>
  </si>
  <si>
    <t>Extra Day B - Sem 1</t>
  </si>
  <si>
    <t>Extra Day D - Sem 1</t>
  </si>
  <si>
    <t>Extra Day A - Sem 2</t>
  </si>
  <si>
    <t>Extra Day B - Sem 2</t>
  </si>
  <si>
    <t>Extra Day C - Sem 2</t>
  </si>
  <si>
    <t>Extra Day D - Sem 2</t>
  </si>
  <si>
    <t>Extra Day D-S2</t>
  </si>
  <si>
    <t>Extra Day C-S1</t>
  </si>
  <si>
    <t>Extra Day B-S1</t>
  </si>
  <si>
    <t>Extra Day A-S1</t>
  </si>
  <si>
    <t>Extra Day C-S2</t>
  </si>
  <si>
    <t>Extra Day B-S2</t>
  </si>
  <si>
    <t>Extra Day A-S2</t>
  </si>
  <si>
    <t>Assignable Hours Remaining</t>
  </si>
  <si>
    <t>Victoria Day</t>
  </si>
  <si>
    <t>Max Instructional Time</t>
  </si>
  <si>
    <t>Max Assignable Time</t>
  </si>
  <si>
    <t>Total Additional Assign Time Remaining</t>
  </si>
  <si>
    <t>INSTRUCTIONAL TIME (in min)</t>
  </si>
  <si>
    <t>OTHER ASSIGNED TIME (in min)</t>
  </si>
  <si>
    <t>REMAINING INST HOURS</t>
  </si>
  <si>
    <t>REMAINING ASSIGN HOURS</t>
  </si>
  <si>
    <t>Heritage Day</t>
  </si>
  <si>
    <t>Christmas Day</t>
  </si>
  <si>
    <t>Boxing Day</t>
  </si>
  <si>
    <t>Date</t>
  </si>
  <si>
    <t>Event</t>
  </si>
  <si>
    <t>Year</t>
  </si>
  <si>
    <t>Labour Day</t>
  </si>
  <si>
    <t>Thanksgiving Day</t>
  </si>
  <si>
    <t>Remembrance Day</t>
  </si>
  <si>
    <t>Last day of February</t>
  </si>
  <si>
    <t>New Year's Day</t>
  </si>
  <si>
    <t xml:space="preserve">Easter Monday </t>
  </si>
  <si>
    <t>National Truth and Reconciliation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</si>
</sst>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0.0_ ;\-#,##0.0\ "/>
    <numFmt numFmtId="172" formatCode="dddd\ yyyy/mm/dd"/>
  </numFmts>
  <fonts count="115"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12"/>
      <color theme="1"/>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16"/>
      <color rgb="FFFFFF00"/>
      <name val="Verdana"/>
      <family val="2"/>
      <scheme val="min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b/>
      <i/>
      <sz val="10"/>
      <color theme="1"/>
      <name val="Verdana"/>
      <family val="2"/>
      <scheme val="minor"/>
    </font>
    <font>
      <sz val="8"/>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sz val="20"/>
      <color theme="1" tint="0.34998626667073579"/>
      <name val="Tahoma"/>
      <family val="2"/>
      <scheme val="major"/>
    </font>
    <font>
      <b/>
      <sz val="22"/>
      <color theme="1" tint="0.34998626667073579"/>
      <name val="Tahoma"/>
      <family val="2"/>
      <scheme val="major"/>
    </font>
    <font>
      <b/>
      <sz val="24"/>
      <name val="Tahoma"/>
      <family val="2"/>
      <scheme val="major"/>
    </font>
    <font>
      <b/>
      <sz val="14"/>
      <color theme="1"/>
      <name val="Verdana"/>
      <family val="2"/>
      <scheme val="minor"/>
    </font>
    <font>
      <sz val="10"/>
      <color theme="1"/>
      <name val="Verdana"/>
      <family val="2"/>
      <scheme val="minor"/>
    </font>
    <font>
      <sz val="14"/>
      <color theme="1"/>
      <name val="Verdana"/>
      <family val="2"/>
      <scheme val="minor"/>
    </font>
    <font>
      <b/>
      <sz val="14"/>
      <color theme="1"/>
      <name val="Verdana"/>
      <family val="2"/>
      <scheme val="minor"/>
    </font>
    <font>
      <sz val="13"/>
      <color theme="1"/>
      <name val="Verdana"/>
      <family val="2"/>
      <scheme val="minor"/>
    </font>
    <font>
      <b/>
      <sz val="16"/>
      <color theme="1"/>
      <name val="Verdana"/>
      <family val="2"/>
      <scheme val="minor"/>
    </font>
    <font>
      <b/>
      <sz val="20"/>
      <color rgb="FFFFFF00"/>
      <name val="Verdana"/>
      <family val="2"/>
      <scheme val="minor"/>
    </font>
    <font>
      <b/>
      <sz val="20"/>
      <color theme="1" tint="0.34998626667073579"/>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sz val="10"/>
      <color rgb="FF595959"/>
      <name val="Verdana"/>
      <family val="2"/>
    </font>
    <font>
      <u/>
      <sz val="14"/>
      <color theme="3" tint="0.39997558519241921"/>
      <name val="Verdana"/>
      <family val="2"/>
      <scheme val="minor"/>
    </font>
    <font>
      <b/>
      <i/>
      <sz val="22"/>
      <color rgb="FFFFFF00"/>
      <name val="Verdana"/>
      <family val="2"/>
      <scheme val="minor"/>
    </font>
    <font>
      <b/>
      <sz val="22"/>
      <color rgb="FFFFFF00"/>
      <name val="Verdana"/>
      <family val="2"/>
      <scheme val="minor"/>
    </font>
    <font>
      <sz val="16"/>
      <name val="Tahoma"/>
      <family val="2"/>
      <scheme val="major"/>
    </font>
    <font>
      <b/>
      <sz val="26"/>
      <color rgb="FFFFFF00"/>
      <name val="Verdana"/>
      <family val="2"/>
      <scheme val="minor"/>
    </font>
    <font>
      <b/>
      <sz val="18"/>
      <name val="Tahoma"/>
      <family val="2"/>
    </font>
    <font>
      <b/>
      <sz val="22"/>
      <name val="Verdana"/>
      <family val="2"/>
      <scheme val="minor"/>
    </font>
    <font>
      <b/>
      <u/>
      <sz val="12"/>
      <color theme="1" tint="0.34998626667073579"/>
      <name val="Verdana"/>
      <family val="2"/>
      <scheme val="minor"/>
    </font>
    <font>
      <b/>
      <sz val="22"/>
      <name val="Tahoma"/>
      <family val="2"/>
      <scheme val="major"/>
    </font>
    <font>
      <sz val="18"/>
      <color indexed="81"/>
      <name val="Tahoma"/>
      <family val="2"/>
    </font>
    <font>
      <b/>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b/>
      <sz val="10"/>
      <color theme="1" tint="0.34998626667073579"/>
      <name val="Verdana"/>
      <family val="2"/>
      <scheme val="minor"/>
    </font>
    <font>
      <sz val="11"/>
      <color theme="1" tint="0.34998626667073579"/>
      <name val="Verdana"/>
      <family val="2"/>
      <scheme val="minor"/>
    </font>
    <font>
      <b/>
      <i/>
      <sz val="10"/>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sz val="11"/>
      <color rgb="FF000000"/>
      <name val="Tahoma"/>
      <family val="2"/>
    </font>
    <font>
      <b/>
      <sz val="11"/>
      <color rgb="FF000000"/>
      <name val="Tahoma"/>
      <family val="2"/>
    </font>
    <font>
      <sz val="14"/>
      <color rgb="FF000000"/>
      <name val="Tahoma"/>
      <family val="2"/>
    </font>
    <font>
      <b/>
      <u/>
      <sz val="14"/>
      <color rgb="FF000000"/>
      <name val="Tahoma"/>
      <family val="2"/>
    </font>
    <font>
      <b/>
      <sz val="14"/>
      <color rgb="FF000000"/>
      <name val="Tahoma"/>
      <family val="2"/>
    </font>
    <font>
      <sz val="9"/>
      <color rgb="FF000000"/>
      <name val="Tahoma"/>
      <family val="2"/>
    </font>
    <font>
      <b/>
      <sz val="36"/>
      <color theme="1" tint="0.34998626667073579"/>
      <name val="Verdana"/>
      <family val="2"/>
      <scheme val="minor"/>
    </font>
    <font>
      <b/>
      <u/>
      <sz val="18"/>
      <color theme="1" tint="0.34998626667073579"/>
      <name val="Tahoma"/>
      <family val="2"/>
      <scheme val="major"/>
    </font>
    <font>
      <b/>
      <u/>
      <sz val="24"/>
      <color theme="1" tint="0.34998626667073579"/>
      <name val="Tahoma"/>
      <family val="2"/>
      <scheme val="major"/>
    </font>
    <font>
      <sz val="14"/>
      <color theme="1" tint="0.34998626667073579"/>
      <name val="Verdana"/>
      <family val="2"/>
      <scheme val="minor"/>
    </font>
    <font>
      <sz val="11"/>
      <color theme="0"/>
      <name val="Verdana"/>
      <family val="2"/>
      <scheme val="minor"/>
    </font>
    <font>
      <sz val="11"/>
      <color theme="1"/>
      <name val="Calibri"/>
      <family val="2"/>
    </font>
    <font>
      <sz val="11"/>
      <color theme="1" tint="0.249977111117893"/>
      <name val="Verdana"/>
      <family val="2"/>
      <scheme val="minor"/>
    </font>
    <font>
      <b/>
      <i/>
      <sz val="11"/>
      <color theme="1"/>
      <name val="Verdana"/>
      <family val="2"/>
      <scheme val="minor"/>
    </font>
  </fonts>
  <fills count="39">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rgb="FFFFC000"/>
        <bgColor indexed="64"/>
      </patternFill>
    </fill>
    <fill>
      <patternFill patternType="solid">
        <fgColor theme="0" tint="-0.34998626667073579"/>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C000"/>
        <bgColor rgb="FF00B0F0"/>
      </patternFill>
    </fill>
    <fill>
      <patternFill patternType="solid">
        <fgColor theme="8" tint="0.59999389629810485"/>
        <bgColor indexed="64"/>
      </patternFill>
    </fill>
    <fill>
      <patternFill patternType="solid">
        <fgColor theme="8"/>
        <bgColor indexed="64"/>
      </patternFill>
    </fill>
    <fill>
      <patternFill patternType="solid">
        <fgColor theme="2" tint="-0.499984740745262"/>
        <bgColor indexed="64"/>
      </patternFill>
    </fill>
  </fills>
  <borders count="160">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theme="0"/>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bottom/>
      <diagonal/>
    </border>
    <border>
      <left style="medium">
        <color theme="0"/>
      </left>
      <right/>
      <top style="medium">
        <color auto="1"/>
      </top>
      <bottom/>
      <diagonal/>
    </border>
    <border>
      <left style="medium">
        <color theme="0"/>
      </left>
      <right style="medium">
        <color theme="0"/>
      </right>
      <top style="medium">
        <color auto="1"/>
      </top>
      <bottom/>
      <diagonal/>
    </border>
    <border>
      <left style="medium">
        <color theme="0"/>
      </left>
      <right style="thick">
        <color auto="1"/>
      </right>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style="thick">
        <color auto="1"/>
      </right>
      <top style="thick">
        <color auto="1"/>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style="medium">
        <color auto="1"/>
      </left>
      <right style="thick">
        <color auto="1"/>
      </right>
      <top style="medium">
        <color auto="1"/>
      </top>
      <bottom/>
      <diagonal/>
    </border>
    <border>
      <left style="medium">
        <color auto="1"/>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top/>
      <bottom style="thick">
        <color theme="1"/>
      </bottom>
      <diagonal/>
    </border>
    <border>
      <left style="thick">
        <color theme="1"/>
      </left>
      <right/>
      <top/>
      <bottom/>
      <diagonal/>
    </border>
    <border>
      <left/>
      <right style="thick">
        <color auto="1"/>
      </right>
      <top/>
      <bottom style="thin">
        <color theme="0" tint="-0.24994659260841701"/>
      </bottom>
      <diagonal/>
    </border>
    <border>
      <left/>
      <right style="thick">
        <color auto="1"/>
      </right>
      <top/>
      <bottom style="thick">
        <color theme="1"/>
      </bottom>
      <diagonal/>
    </border>
    <border>
      <left/>
      <right style="thick">
        <color auto="1"/>
      </right>
      <top/>
      <bottom style="thin">
        <color theme="0" tint="-0.34998626667073579"/>
      </bottom>
      <diagonal/>
    </border>
    <border>
      <left/>
      <right style="thin">
        <color auto="1"/>
      </right>
      <top/>
      <bottom style="medium">
        <color auto="1"/>
      </bottom>
      <diagonal/>
    </border>
    <border>
      <left style="medium">
        <color theme="0"/>
      </left>
      <right/>
      <top/>
      <bottom style="thick">
        <color auto="1"/>
      </bottom>
      <diagonal/>
    </border>
    <border>
      <left style="double">
        <color auto="1"/>
      </left>
      <right style="medium">
        <color theme="0"/>
      </right>
      <top style="double">
        <color auto="1"/>
      </top>
      <bottom style="medium">
        <color theme="0"/>
      </bottom>
      <diagonal/>
    </border>
    <border>
      <left style="medium">
        <color theme="0"/>
      </left>
      <right style="medium">
        <color theme="0"/>
      </right>
      <top style="double">
        <color auto="1"/>
      </top>
      <bottom style="medium">
        <color theme="0"/>
      </bottom>
      <diagonal/>
    </border>
    <border>
      <left style="medium">
        <color theme="0"/>
      </left>
      <right/>
      <top style="double">
        <color auto="1"/>
      </top>
      <bottom style="medium">
        <color theme="0"/>
      </bottom>
      <diagonal/>
    </border>
    <border>
      <left style="thick">
        <color auto="1"/>
      </left>
      <right style="thick">
        <color auto="1"/>
      </right>
      <top style="double">
        <color auto="1"/>
      </top>
      <bottom style="medium">
        <color theme="0"/>
      </bottom>
      <diagonal/>
    </border>
    <border>
      <left/>
      <right/>
      <top style="double">
        <color auto="1"/>
      </top>
      <bottom style="medium">
        <color theme="0"/>
      </bottom>
      <diagonal/>
    </border>
    <border>
      <left style="thick">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medium">
        <color theme="0"/>
      </right>
      <top style="medium">
        <color theme="0"/>
      </top>
      <bottom style="medium">
        <color theme="0"/>
      </bottom>
      <diagonal/>
    </border>
    <border>
      <left/>
      <right style="double">
        <color auto="1"/>
      </right>
      <top/>
      <bottom style="thick">
        <color auto="1"/>
      </bottom>
      <diagonal/>
    </border>
    <border>
      <left/>
      <right style="double">
        <color auto="1"/>
      </right>
      <top/>
      <bottom/>
      <diagonal/>
    </border>
    <border>
      <left style="double">
        <color auto="1"/>
      </left>
      <right style="medium">
        <color theme="0"/>
      </right>
      <top style="medium">
        <color theme="0"/>
      </top>
      <bottom/>
      <diagonal/>
    </border>
    <border>
      <left style="thick">
        <color auto="1"/>
      </left>
      <right style="medium">
        <color theme="0"/>
      </right>
      <top style="medium">
        <color theme="0"/>
      </top>
      <bottom style="medium">
        <color theme="0"/>
      </bottom>
      <diagonal/>
    </border>
    <border>
      <left style="medium">
        <color theme="0"/>
      </left>
      <right style="thick">
        <color auto="1"/>
      </right>
      <top/>
      <bottom style="medium">
        <color theme="0"/>
      </bottom>
      <diagonal/>
    </border>
    <border>
      <left style="thick">
        <color auto="1"/>
      </left>
      <right style="medium">
        <color theme="0"/>
      </right>
      <top style="medium">
        <color theme="0"/>
      </top>
      <bottom style="thick">
        <color auto="1"/>
      </bottom>
      <diagonal/>
    </border>
    <border>
      <left style="medium">
        <color theme="0"/>
      </left>
      <right style="thick">
        <color auto="1"/>
      </right>
      <top/>
      <bottom style="thick">
        <color auto="1"/>
      </bottom>
      <diagonal/>
    </border>
    <border>
      <left style="medium">
        <color theme="0"/>
      </left>
      <right style="thick">
        <color auto="1"/>
      </right>
      <top style="medium">
        <color theme="0"/>
      </top>
      <bottom style="thick">
        <color auto="1"/>
      </bottom>
      <diagonal/>
    </border>
    <border>
      <left style="thick">
        <color auto="1"/>
      </left>
      <right style="medium">
        <color theme="0"/>
      </right>
      <top/>
      <bottom style="medium">
        <color theme="0"/>
      </bottom>
      <diagonal/>
    </border>
    <border>
      <left style="thick">
        <color auto="1"/>
      </left>
      <right/>
      <top style="thick">
        <color auto="1"/>
      </top>
      <bottom style="medium">
        <color theme="0"/>
      </bottom>
      <diagonal/>
    </border>
    <border>
      <left style="medium">
        <color theme="0"/>
      </left>
      <right style="thick">
        <color auto="1"/>
      </right>
      <top style="thick">
        <color auto="1"/>
      </top>
      <bottom style="medium">
        <color theme="0"/>
      </bottom>
      <diagonal/>
    </border>
    <border>
      <left style="medium">
        <color theme="0"/>
      </left>
      <right style="thick">
        <color auto="1"/>
      </right>
      <top style="medium">
        <color auto="1"/>
      </top>
      <bottom/>
      <diagonal/>
    </border>
    <border>
      <left style="medium">
        <color theme="0"/>
      </left>
      <right style="thick">
        <color auto="1"/>
      </right>
      <top style="medium">
        <color theme="0"/>
      </top>
      <bottom style="thick">
        <color theme="1"/>
      </bottom>
      <diagonal/>
    </border>
    <border>
      <left style="medium">
        <color auto="1"/>
      </left>
      <right/>
      <top style="thick">
        <color auto="1"/>
      </top>
      <bottom style="thick">
        <color auto="1"/>
      </bottom>
      <diagonal/>
    </border>
    <border>
      <left style="medium">
        <color theme="0"/>
      </left>
      <right style="thick">
        <color auto="1"/>
      </right>
      <top style="medium">
        <color theme="0"/>
      </top>
      <bottom style="medium">
        <color theme="0"/>
      </bottom>
      <diagonal/>
    </border>
    <border>
      <left/>
      <right style="medium">
        <color theme="0"/>
      </right>
      <top/>
      <bottom style="thick">
        <color auto="1"/>
      </bottom>
      <diagonal/>
    </border>
    <border>
      <left/>
      <right/>
      <top style="thick">
        <color theme="1"/>
      </top>
      <bottom/>
      <diagonal/>
    </border>
    <border>
      <left style="thick">
        <color auto="1"/>
      </left>
      <right/>
      <top style="medium">
        <color theme="0"/>
      </top>
      <bottom style="medium">
        <color theme="0"/>
      </bottom>
      <diagonal/>
    </border>
    <border>
      <left/>
      <right style="thick">
        <color auto="1"/>
      </right>
      <top style="thick">
        <color theme="4"/>
      </top>
      <bottom/>
      <diagonal/>
    </border>
    <border>
      <left/>
      <right/>
      <top style="thick">
        <color rgb="FF000000"/>
      </top>
      <bottom style="thick">
        <color rgb="FF000000"/>
      </bottom>
      <diagonal/>
    </border>
    <border>
      <left style="thick">
        <color auto="1"/>
      </left>
      <right/>
      <top/>
      <bottom style="thin">
        <color theme="0" tint="-0.24994659260841701"/>
      </bottom>
      <diagonal/>
    </border>
    <border>
      <left style="thick">
        <color auto="1"/>
      </left>
      <right/>
      <top style="thick">
        <color auto="1"/>
      </top>
      <bottom style="thick">
        <color rgb="FF000000"/>
      </bottom>
      <diagonal/>
    </border>
    <border>
      <left/>
      <right/>
      <top style="thick">
        <color auto="1"/>
      </top>
      <bottom style="thick">
        <color rgb="FF000000"/>
      </bottom>
      <diagonal/>
    </border>
    <border>
      <left/>
      <right style="thick">
        <color rgb="FF000000"/>
      </right>
      <top style="thick">
        <color rgb="FF000000"/>
      </top>
      <bottom style="thick">
        <color auto="1"/>
      </bottom>
      <diagonal/>
    </border>
    <border>
      <left/>
      <right style="double">
        <color auto="1"/>
      </right>
      <top style="thick">
        <color auto="1"/>
      </top>
      <bottom/>
      <diagonal/>
    </border>
    <border>
      <left/>
      <right style="thick">
        <color theme="1"/>
      </right>
      <top style="medium">
        <color theme="0"/>
      </top>
      <bottom/>
      <diagonal/>
    </border>
    <border>
      <left style="double">
        <color auto="1"/>
      </left>
      <right style="medium">
        <color theme="0"/>
      </right>
      <top/>
      <bottom style="medium">
        <color theme="0"/>
      </bottom>
      <diagonal/>
    </border>
    <border>
      <left/>
      <right style="thick">
        <color auto="1"/>
      </right>
      <top style="medium">
        <color theme="0"/>
      </top>
      <bottom/>
      <diagonal/>
    </border>
    <border>
      <left style="thick">
        <color rgb="FF000000"/>
      </left>
      <right/>
      <top style="thick">
        <color rgb="FF000000"/>
      </top>
      <bottom style="thick">
        <color auto="1"/>
      </bottom>
      <diagonal/>
    </border>
    <border>
      <left/>
      <right/>
      <top style="thick">
        <color rgb="FF000000"/>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ck">
        <color theme="1"/>
      </left>
      <right/>
      <top/>
      <bottom style="thick">
        <color theme="1"/>
      </bottom>
      <diagonal/>
    </border>
    <border>
      <left style="thick">
        <color auto="1"/>
      </left>
      <right style="thick">
        <color auto="1"/>
      </right>
      <top/>
      <bottom style="thick">
        <color auto="1"/>
      </bottom>
      <diagonal/>
    </border>
    <border>
      <left style="thick">
        <color auto="1"/>
      </left>
      <right style="thick">
        <color auto="1"/>
      </right>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thin">
        <color auto="1"/>
      </right>
      <top style="thin">
        <color auto="1"/>
      </top>
      <bottom/>
      <diagonal/>
    </border>
    <border>
      <left/>
      <right style="thin">
        <color auto="1"/>
      </right>
      <top/>
      <bottom/>
      <diagonal/>
    </border>
    <border>
      <left/>
      <right/>
      <top style="thin">
        <color auto="1"/>
      </top>
      <bottom/>
      <diagonal/>
    </border>
    <border>
      <left style="medium">
        <color theme="0"/>
      </left>
      <right/>
      <top style="medium">
        <color theme="0"/>
      </top>
      <bottom style="thick">
        <color auto="1"/>
      </bottom>
      <diagonal/>
    </border>
    <border>
      <left/>
      <right/>
      <top/>
      <bottom style="thin">
        <color auto="1"/>
      </bottom>
      <diagonal/>
    </border>
    <border>
      <left/>
      <right style="thin">
        <color auto="1"/>
      </right>
      <top/>
      <bottom style="thin">
        <color auto="1"/>
      </bottom>
      <diagonal/>
    </border>
    <border>
      <left/>
      <right style="medium">
        <color theme="0"/>
      </right>
      <top style="thick">
        <color auto="1"/>
      </top>
      <bottom style="medium">
        <color theme="0"/>
      </bottom>
      <diagonal/>
    </border>
    <border>
      <left/>
      <right style="medium">
        <color theme="0"/>
      </right>
      <top style="medium">
        <color theme="0"/>
      </top>
      <bottom style="thick">
        <color auto="1"/>
      </bottom>
      <diagonal/>
    </border>
    <border>
      <left style="thin">
        <color auto="1"/>
      </left>
      <right style="medium">
        <color theme="0"/>
      </right>
      <top style="medium">
        <color theme="0"/>
      </top>
      <bottom style="medium">
        <color theme="0"/>
      </bottom>
      <diagonal/>
    </border>
    <border>
      <left/>
      <right style="medium">
        <color theme="0"/>
      </right>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thin">
        <color theme="0"/>
      </right>
      <top/>
      <bottom style="thin">
        <color theme="0"/>
      </bottom>
      <diagonal/>
    </border>
    <border>
      <left style="medium">
        <color theme="0"/>
      </left>
      <right/>
      <top style="thick">
        <color theme="1"/>
      </top>
      <bottom style="medium">
        <color theme="0"/>
      </bottom>
      <diagonal/>
    </border>
    <border>
      <left/>
      <right/>
      <top style="thick">
        <color theme="1"/>
      </top>
      <bottom style="medium">
        <color theme="0"/>
      </bottom>
      <diagonal/>
    </border>
    <border>
      <left style="thin">
        <color theme="0"/>
      </left>
      <right style="thin">
        <color theme="0"/>
      </right>
      <top style="thick">
        <color theme="1"/>
      </top>
      <bottom style="medium">
        <color theme="0"/>
      </bottom>
      <diagonal/>
    </border>
    <border>
      <left style="thin">
        <color theme="0"/>
      </left>
      <right style="thin">
        <color theme="0"/>
      </right>
      <top style="medium">
        <color theme="0"/>
      </top>
      <bottom style="medium">
        <color theme="0"/>
      </bottom>
      <diagonal/>
    </border>
    <border>
      <left/>
      <right style="medium">
        <color theme="0"/>
      </right>
      <top/>
      <bottom style="thin">
        <color theme="0"/>
      </bottom>
      <diagonal/>
    </border>
    <border>
      <left style="medium">
        <color theme="0"/>
      </left>
      <right/>
      <top/>
      <bottom style="thin">
        <color theme="0"/>
      </bottom>
      <diagonal/>
    </border>
    <border>
      <left/>
      <right style="medium">
        <color theme="0"/>
      </right>
      <top style="thick">
        <color auto="1"/>
      </top>
      <bottom/>
      <diagonal/>
    </border>
    <border>
      <left style="medium">
        <color theme="0"/>
      </left>
      <right/>
      <top/>
      <bottom style="thick">
        <color theme="1"/>
      </bottom>
      <diagonal/>
    </border>
    <border>
      <left/>
      <right style="medium">
        <color theme="0"/>
      </right>
      <top/>
      <bottom style="thick">
        <color theme="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ck">
        <color theme="1"/>
      </top>
      <bottom/>
      <diagonal/>
    </border>
    <border>
      <left style="thin">
        <color theme="0"/>
      </left>
      <right style="thin">
        <color theme="0"/>
      </right>
      <top/>
      <bottom style="thick">
        <color theme="1"/>
      </bottom>
      <diagonal/>
    </border>
    <border>
      <left style="thin">
        <color theme="0"/>
      </left>
      <right style="medium">
        <color theme="0"/>
      </right>
      <top style="medium">
        <color theme="0"/>
      </top>
      <bottom/>
      <diagonal/>
    </border>
    <border>
      <left style="thin">
        <color theme="0"/>
      </left>
      <right style="medium">
        <color theme="0"/>
      </right>
      <top/>
      <bottom style="medium">
        <color theme="0"/>
      </bottom>
      <diagonal/>
    </border>
    <border>
      <left/>
      <right/>
      <top style="medium">
        <color auto="1"/>
      </top>
      <bottom/>
      <diagonal/>
    </border>
    <border>
      <left/>
      <right/>
      <top/>
      <bottom style="medium">
        <color rgb="FF00B0F0"/>
      </bottom>
      <diagonal/>
    </border>
    <border>
      <left/>
      <right style="thick">
        <color auto="1"/>
      </right>
      <top style="medium">
        <color theme="0"/>
      </top>
      <bottom style="medium">
        <color theme="0"/>
      </bottom>
      <diagonal/>
    </border>
    <border>
      <left style="thick">
        <color auto="1"/>
      </left>
      <right style="thick">
        <color auto="1"/>
      </right>
      <top style="medium">
        <color theme="0"/>
      </top>
      <bottom style="medium">
        <color theme="0"/>
      </bottom>
      <diagonal/>
    </border>
    <border>
      <left style="thick">
        <color auto="1"/>
      </left>
      <right style="thick">
        <color auto="1"/>
      </right>
      <top style="thick">
        <color auto="1"/>
      </top>
      <bottom style="thick">
        <color rgb="FF000000"/>
      </bottom>
      <diagonal/>
    </border>
    <border>
      <left style="thin">
        <color theme="0"/>
      </left>
      <right style="medium">
        <color theme="0"/>
      </right>
      <top style="medium">
        <color theme="0"/>
      </top>
      <bottom style="medium">
        <color theme="0"/>
      </bottom>
      <diagonal/>
    </border>
  </borders>
  <cellStyleXfs count="22">
    <xf numFmtId="0" fontId="0" fillId="0" borderId="5"/>
    <xf numFmtId="0" fontId="9" fillId="0" borderId="0" applyNumberFormat="0" applyFill="0" applyBorder="0" applyAlignment="0" applyProtection="0"/>
    <xf numFmtId="0" fontId="5" fillId="0" borderId="0" applyNumberFormat="0" applyFill="0" applyBorder="0" applyAlignment="0" applyProtection="0"/>
    <xf numFmtId="0" fontId="8" fillId="2" borderId="0" applyNumberFormat="0" applyBorder="0" applyAlignment="0" applyProtection="0"/>
    <xf numFmtId="0" fontId="15" fillId="0" borderId="5" applyNumberFormat="0" applyFill="0" applyBorder="0" applyAlignment="0" applyProtection="0"/>
    <xf numFmtId="0" fontId="4" fillId="0" borderId="0">
      <alignment horizontal="left"/>
    </xf>
    <xf numFmtId="164" fontId="4" fillId="0" borderId="0" applyFont="0" applyFill="0" applyBorder="0" applyAlignment="0">
      <alignment horizontal="left"/>
    </xf>
    <xf numFmtId="4" fontId="4" fillId="0" borderId="0" applyFont="0" applyFill="0" applyBorder="0" applyAlignment="0">
      <alignment horizontal="left"/>
    </xf>
    <xf numFmtId="165" fontId="4" fillId="0" borderId="0" applyFont="0" applyFill="0" applyBorder="0" applyAlignment="0">
      <alignment horizontal="left"/>
    </xf>
    <xf numFmtId="39" fontId="17" fillId="0" borderId="0" applyFill="0" applyBorder="0" applyProtection="0">
      <alignment horizontal="left"/>
    </xf>
    <xf numFmtId="0" fontId="18" fillId="0" borderId="0" applyNumberFormat="0" applyFill="0" applyBorder="0" applyProtection="0">
      <alignment wrapText="1"/>
    </xf>
    <xf numFmtId="166" fontId="4" fillId="0" borderId="0" applyFont="0" applyFill="0" applyBorder="0" applyAlignment="0">
      <alignment horizontal="left"/>
    </xf>
    <xf numFmtId="0" fontId="20" fillId="6" borderId="12" applyNumberFormat="0" applyProtection="0">
      <alignment horizontal="left"/>
    </xf>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0" fontId="46" fillId="0" borderId="5" applyNumberFormat="0" applyFill="0" applyBorder="0" applyAlignment="0" applyProtection="0"/>
    <xf numFmtId="165" fontId="2" fillId="0" borderId="0" applyFont="0" applyFill="0" applyBorder="0" applyAlignment="0">
      <alignment horizontal="left"/>
    </xf>
    <xf numFmtId="164" fontId="2" fillId="0" borderId="0" applyFont="0" applyFill="0" applyBorder="0" applyAlignment="0">
      <alignment horizontal="left"/>
    </xf>
    <xf numFmtId="0" fontId="2" fillId="0" borderId="0">
      <alignment horizontal="left"/>
    </xf>
    <xf numFmtId="4" fontId="2" fillId="0" borderId="0" applyFont="0" applyFill="0" applyBorder="0" applyAlignment="0">
      <alignment horizontal="left"/>
    </xf>
    <xf numFmtId="0" fontId="1" fillId="0" borderId="0"/>
  </cellStyleXfs>
  <cellXfs count="601">
    <xf numFmtId="0" fontId="0" fillId="0" borderId="5" xfId="0"/>
    <xf numFmtId="0" fontId="9" fillId="0" borderId="0" xfId="1"/>
    <xf numFmtId="0" fontId="5" fillId="0" borderId="1" xfId="2" applyBorder="1" applyAlignment="1">
      <alignment horizontal="center"/>
    </xf>
    <xf numFmtId="0" fontId="5" fillId="0" borderId="0" xfId="2"/>
    <xf numFmtId="0" fontId="8" fillId="0" borderId="6" xfId="3" applyFill="1" applyBorder="1" applyAlignment="1">
      <alignment horizontal="left" vertical="center"/>
    </xf>
    <xf numFmtId="0" fontId="8"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5" fillId="0" borderId="7" xfId="2" applyBorder="1" applyAlignment="1">
      <alignment horizontal="center"/>
    </xf>
    <xf numFmtId="0" fontId="4" fillId="0" borderId="0" xfId="5">
      <alignment horizontal="left"/>
    </xf>
    <xf numFmtId="0" fontId="16" fillId="0" borderId="0" xfId="5" applyFont="1">
      <alignment horizontal="left"/>
    </xf>
    <xf numFmtId="164" fontId="16" fillId="0" borderId="0" xfId="6" applyFont="1">
      <alignment horizontal="left"/>
    </xf>
    <xf numFmtId="4" fontId="16" fillId="0" borderId="0" xfId="7" applyFont="1">
      <alignment horizontal="left"/>
    </xf>
    <xf numFmtId="165" fontId="16" fillId="0" borderId="0" xfId="8" applyFont="1">
      <alignment horizontal="left"/>
    </xf>
    <xf numFmtId="164" fontId="16" fillId="0" borderId="0" xfId="6" applyFont="1" applyFill="1" applyBorder="1">
      <alignment horizontal="left"/>
    </xf>
    <xf numFmtId="0" fontId="4" fillId="0" borderId="0" xfId="5" applyAlignment="1"/>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5" fillId="0" borderId="0" xfId="0" applyNumberFormat="1" applyFont="1" applyBorder="1" applyAlignment="1">
      <alignment horizontal="left" vertical="center" wrapText="1" indent="1"/>
    </xf>
    <xf numFmtId="20" fontId="5" fillId="0" borderId="0" xfId="0" applyNumberFormat="1" applyFont="1" applyBorder="1" applyAlignment="1">
      <alignment horizontal="center" vertical="center" wrapText="1"/>
    </xf>
    <xf numFmtId="2" fontId="5"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0" fillId="0" borderId="0" xfId="1" applyFont="1" applyFill="1" applyBorder="1" applyAlignment="1">
      <alignment vertical="center"/>
    </xf>
    <xf numFmtId="20" fontId="10" fillId="0" borderId="0" xfId="0" applyNumberFormat="1" applyFont="1" applyBorder="1" applyAlignment="1">
      <alignment horizontal="center" vertical="center" wrapText="1"/>
    </xf>
    <xf numFmtId="14" fontId="16" fillId="0" borderId="15" xfId="8" applyNumberFormat="1" applyFont="1" applyFill="1" applyBorder="1">
      <alignment horizontal="left"/>
    </xf>
    <xf numFmtId="164" fontId="16" fillId="0" borderId="15" xfId="6" applyFont="1" applyFill="1" applyBorder="1">
      <alignment horizontal="left"/>
    </xf>
    <xf numFmtId="164" fontId="16" fillId="0" borderId="15" xfId="6" applyFont="1" applyBorder="1">
      <alignment horizontal="left"/>
    </xf>
    <xf numFmtId="4" fontId="16" fillId="0" borderId="15" xfId="7" applyFont="1" applyFill="1" applyBorder="1">
      <alignment horizontal="left"/>
    </xf>
    <xf numFmtId="0" fontId="16" fillId="0" borderId="15" xfId="5" applyFont="1" applyBorder="1">
      <alignment horizontal="left"/>
    </xf>
    <xf numFmtId="0" fontId="0" fillId="0" borderId="13" xfId="0" applyBorder="1"/>
    <xf numFmtId="0" fontId="5" fillId="0" borderId="9" xfId="2" applyBorder="1" applyAlignment="1">
      <alignment horizontal="center"/>
    </xf>
    <xf numFmtId="0" fontId="10" fillId="3" borderId="5" xfId="1" applyFont="1" applyFill="1" applyBorder="1" applyAlignment="1">
      <alignment vertical="center" wrapText="1"/>
    </xf>
    <xf numFmtId="20" fontId="10" fillId="4" borderId="18" xfId="1" applyNumberFormat="1" applyFont="1" applyFill="1" applyBorder="1" applyAlignment="1">
      <alignment vertical="center" wrapText="1"/>
    </xf>
    <xf numFmtId="20" fontId="10" fillId="4" borderId="19" xfId="1" applyNumberFormat="1" applyFont="1" applyFill="1" applyBorder="1" applyAlignment="1">
      <alignment vertical="center"/>
    </xf>
    <xf numFmtId="20" fontId="10" fillId="5" borderId="18" xfId="1" applyNumberFormat="1" applyFont="1" applyFill="1" applyBorder="1" applyAlignment="1">
      <alignment vertical="center" wrapText="1"/>
    </xf>
    <xf numFmtId="1" fontId="12" fillId="4" borderId="20" xfId="0" applyNumberFormat="1" applyFont="1" applyFill="1" applyBorder="1" applyAlignment="1">
      <alignment vertical="center"/>
    </xf>
    <xf numFmtId="1" fontId="12" fillId="5" borderId="20" xfId="0" applyNumberFormat="1" applyFont="1" applyFill="1" applyBorder="1" applyAlignment="1">
      <alignment vertical="center"/>
    </xf>
    <xf numFmtId="1" fontId="19" fillId="12" borderId="23" xfId="5" applyNumberFormat="1" applyFont="1" applyFill="1" applyBorder="1" applyAlignment="1">
      <alignment horizontal="center" vertical="center"/>
    </xf>
    <xf numFmtId="0" fontId="19" fillId="12" borderId="22" xfId="5" applyFont="1" applyFill="1" applyBorder="1" applyAlignment="1">
      <alignment horizontal="left" vertical="center" wrapText="1"/>
    </xf>
    <xf numFmtId="0" fontId="19" fillId="12" borderId="24" xfId="5" applyFont="1" applyFill="1" applyBorder="1" applyAlignment="1">
      <alignment horizontal="left" vertical="center" wrapText="1"/>
    </xf>
    <xf numFmtId="0" fontId="14" fillId="2" borderId="4" xfId="3" applyFont="1" applyBorder="1" applyAlignment="1">
      <alignment horizontal="left" vertical="center" wrapText="1" indent="1"/>
    </xf>
    <xf numFmtId="164" fontId="0" fillId="13" borderId="14" xfId="0" applyNumberFormat="1" applyFill="1" applyBorder="1" applyAlignment="1">
      <alignment horizontal="left" vertical="center" wrapText="1" indent="1"/>
    </xf>
    <xf numFmtId="0" fontId="0" fillId="13" borderId="2" xfId="0" applyFill="1" applyBorder="1" applyAlignment="1">
      <alignment horizontal="center" vertical="center" wrapText="1"/>
    </xf>
    <xf numFmtId="0" fontId="0" fillId="13" borderId="5" xfId="0" applyFill="1"/>
    <xf numFmtId="20" fontId="10" fillId="12" borderId="18" xfId="1" applyNumberFormat="1" applyFont="1" applyFill="1" applyBorder="1" applyAlignment="1">
      <alignment vertical="center" wrapText="1"/>
    </xf>
    <xf numFmtId="1" fontId="12" fillId="12" borderId="19" xfId="0" applyNumberFormat="1" applyFont="1" applyFill="1" applyBorder="1" applyAlignment="1">
      <alignment horizontal="center" vertical="center"/>
    </xf>
    <xf numFmtId="0" fontId="14" fillId="2" borderId="28" xfId="3" applyFont="1" applyBorder="1" applyAlignment="1">
      <alignment horizontal="left" vertical="center" wrapText="1" indent="1"/>
    </xf>
    <xf numFmtId="0" fontId="14" fillId="2" borderId="28" xfId="3" applyFont="1" applyBorder="1" applyAlignment="1">
      <alignment horizontal="center" vertical="center"/>
    </xf>
    <xf numFmtId="0" fontId="14" fillId="2" borderId="27" xfId="3" applyFont="1" applyBorder="1" applyAlignment="1">
      <alignment horizontal="center" vertical="center" wrapText="1"/>
    </xf>
    <xf numFmtId="0" fontId="24" fillId="0" borderId="0" xfId="1" applyFont="1" applyAlignment="1">
      <alignment vertical="center"/>
    </xf>
    <xf numFmtId="0" fontId="19" fillId="0" borderId="0" xfId="5" applyFont="1" applyAlignment="1">
      <alignment horizontal="left" vertical="center" wrapText="1"/>
    </xf>
    <xf numFmtId="0" fontId="25" fillId="0" borderId="0" xfId="5" applyFont="1" applyAlignment="1">
      <alignment horizontal="left" vertical="center"/>
    </xf>
    <xf numFmtId="0" fontId="19" fillId="0" borderId="32" xfId="5" applyFont="1" applyBorder="1" applyAlignment="1">
      <alignment horizontal="left" vertical="center" wrapText="1"/>
    </xf>
    <xf numFmtId="0" fontId="4" fillId="12" borderId="0" xfId="5" applyFill="1">
      <alignment horizontal="left"/>
    </xf>
    <xf numFmtId="0" fontId="34" fillId="2" borderId="16" xfId="3" applyFont="1" applyBorder="1" applyAlignment="1">
      <alignment horizontal="center" vertical="center" wrapText="1"/>
    </xf>
    <xf numFmtId="0" fontId="34" fillId="2" borderId="34" xfId="3" applyFont="1" applyBorder="1" applyAlignment="1">
      <alignment horizontal="center" vertical="center" wrapText="1"/>
    </xf>
    <xf numFmtId="1" fontId="35" fillId="8" borderId="5" xfId="0" applyNumberFormat="1" applyFont="1" applyFill="1" applyAlignment="1">
      <alignment horizontal="center" vertical="center" wrapText="1"/>
    </xf>
    <xf numFmtId="1" fontId="35" fillId="10" borderId="5" xfId="0" applyNumberFormat="1" applyFont="1" applyFill="1" applyAlignment="1">
      <alignment horizontal="center" vertical="center" wrapText="1"/>
    </xf>
    <xf numFmtId="1" fontId="35" fillId="9" borderId="5" xfId="0" applyNumberFormat="1" applyFont="1" applyFill="1" applyAlignment="1">
      <alignment horizontal="center" vertical="center" wrapText="1"/>
    </xf>
    <xf numFmtId="1" fontId="35" fillId="11" borderId="5" xfId="0" applyNumberFormat="1" applyFont="1" applyFill="1" applyAlignment="1">
      <alignment horizontal="center" vertical="center" wrapText="1"/>
    </xf>
    <xf numFmtId="168" fontId="38" fillId="0" borderId="0" xfId="8" applyNumberFormat="1" applyFont="1" applyFill="1" applyBorder="1" applyAlignment="1">
      <alignment horizontal="left" vertical="center"/>
    </xf>
    <xf numFmtId="1" fontId="35" fillId="8" borderId="7" xfId="0" applyNumberFormat="1" applyFont="1" applyFill="1" applyBorder="1" applyAlignment="1">
      <alignment horizontal="center" vertical="center" wrapText="1"/>
    </xf>
    <xf numFmtId="1" fontId="35" fillId="10" borderId="7" xfId="0" applyNumberFormat="1" applyFont="1" applyFill="1" applyBorder="1" applyAlignment="1">
      <alignment horizontal="center" vertical="center" wrapText="1"/>
    </xf>
    <xf numFmtId="1" fontId="35" fillId="9" borderId="7" xfId="0" applyNumberFormat="1" applyFont="1" applyFill="1" applyBorder="1" applyAlignment="1">
      <alignment horizontal="center" vertical="center" wrapText="1"/>
    </xf>
    <xf numFmtId="1" fontId="35" fillId="11" borderId="7" xfId="0" applyNumberFormat="1" applyFont="1" applyFill="1" applyBorder="1" applyAlignment="1">
      <alignment horizontal="center" vertical="center" wrapText="1"/>
    </xf>
    <xf numFmtId="0" fontId="42" fillId="2" borderId="36" xfId="3" applyFont="1" applyBorder="1" applyAlignment="1">
      <alignment horizontal="center" vertical="center" wrapText="1"/>
    </xf>
    <xf numFmtId="0" fontId="34" fillId="2" borderId="21" xfId="3" applyFont="1" applyBorder="1" applyAlignment="1">
      <alignment horizontal="center" vertical="center" wrapText="1"/>
    </xf>
    <xf numFmtId="0" fontId="34" fillId="2" borderId="15" xfId="3" applyFont="1" applyBorder="1" applyAlignment="1">
      <alignment horizontal="center" vertical="center" wrapText="1"/>
    </xf>
    <xf numFmtId="1" fontId="10" fillId="4" borderId="2" xfId="0" applyNumberFormat="1" applyFont="1" applyFill="1" applyBorder="1" applyAlignment="1">
      <alignment horizontal="center" vertical="center" wrapText="1"/>
    </xf>
    <xf numFmtId="164" fontId="5" fillId="4" borderId="5" xfId="0" applyNumberFormat="1" applyFont="1" applyFill="1" applyAlignment="1" applyProtection="1">
      <alignment horizontal="center" vertical="center" wrapText="1"/>
      <protection locked="0"/>
    </xf>
    <xf numFmtId="164" fontId="5" fillId="3" borderId="2" xfId="0" applyNumberFormat="1" applyFont="1" applyFill="1" applyBorder="1" applyAlignment="1" applyProtection="1">
      <alignment horizontal="center" vertical="center" wrapText="1"/>
      <protection locked="0"/>
    </xf>
    <xf numFmtId="164" fontId="5" fillId="3" borderId="5" xfId="0" applyNumberFormat="1" applyFont="1" applyFill="1" applyAlignment="1" applyProtection="1">
      <alignment horizontal="center" vertical="center" wrapText="1"/>
      <protection locked="0"/>
    </xf>
    <xf numFmtId="164" fontId="5" fillId="3" borderId="8" xfId="0" applyNumberFormat="1" applyFont="1" applyFill="1" applyBorder="1" applyAlignment="1" applyProtection="1">
      <alignment horizontal="center" vertical="center" wrapText="1"/>
      <protection locked="0"/>
    </xf>
    <xf numFmtId="0" fontId="0" fillId="13" borderId="2" xfId="0" applyFill="1" applyBorder="1"/>
    <xf numFmtId="1" fontId="13" fillId="4" borderId="2" xfId="0" applyNumberFormat="1" applyFont="1" applyFill="1" applyBorder="1" applyAlignment="1">
      <alignment horizontal="center" vertical="center" wrapText="1"/>
    </xf>
    <xf numFmtId="1" fontId="13" fillId="3" borderId="2" xfId="0" applyNumberFormat="1" applyFont="1" applyFill="1" applyBorder="1" applyAlignment="1">
      <alignment horizontal="center" vertical="center" wrapText="1"/>
    </xf>
    <xf numFmtId="1" fontId="13" fillId="3" borderId="51" xfId="0" applyNumberFormat="1" applyFont="1" applyFill="1" applyBorder="1" applyAlignment="1">
      <alignment horizontal="center" vertical="center" wrapText="1"/>
    </xf>
    <xf numFmtId="20" fontId="13" fillId="0" borderId="2" xfId="0" applyNumberFormat="1" applyFont="1" applyBorder="1" applyAlignment="1">
      <alignment horizontal="center" vertical="center" wrapText="1"/>
    </xf>
    <xf numFmtId="164" fontId="5" fillId="4" borderId="2" xfId="0" applyNumberFormat="1" applyFont="1" applyFill="1" applyBorder="1" applyAlignment="1" applyProtection="1">
      <alignment horizontal="center" vertical="center" wrapText="1"/>
      <protection locked="0"/>
    </xf>
    <xf numFmtId="1" fontId="10" fillId="3" borderId="2" xfId="0" applyNumberFormat="1" applyFont="1" applyFill="1" applyBorder="1" applyAlignment="1">
      <alignment horizontal="center" vertical="center" wrapText="1"/>
    </xf>
    <xf numFmtId="1" fontId="30" fillId="13" borderId="2" xfId="0" applyNumberFormat="1" applyFont="1" applyFill="1" applyBorder="1" applyAlignment="1">
      <alignment horizontal="center" vertical="center" wrapText="1"/>
    </xf>
    <xf numFmtId="1" fontId="30" fillId="4" borderId="2" xfId="0" applyNumberFormat="1" applyFont="1" applyFill="1" applyBorder="1" applyAlignment="1" applyProtection="1">
      <alignment horizontal="center" vertical="center" wrapText="1"/>
      <protection locked="0"/>
    </xf>
    <xf numFmtId="2" fontId="44" fillId="12" borderId="50" xfId="0" applyNumberFormat="1" applyFont="1" applyFill="1" applyBorder="1" applyAlignment="1">
      <alignment horizontal="center" vertical="center" wrapText="1"/>
    </xf>
    <xf numFmtId="1" fontId="35" fillId="5" borderId="13" xfId="0" applyNumberFormat="1" applyFont="1" applyFill="1" applyBorder="1" applyAlignment="1">
      <alignment horizontal="center" vertical="center" wrapText="1"/>
    </xf>
    <xf numFmtId="1" fontId="35" fillId="5" borderId="4" xfId="0" applyNumberFormat="1" applyFont="1" applyFill="1" applyBorder="1" applyAlignment="1">
      <alignment horizontal="center" vertical="center" wrapText="1"/>
    </xf>
    <xf numFmtId="0" fontId="49" fillId="0" borderId="53" xfId="0" applyFont="1" applyBorder="1"/>
    <xf numFmtId="0" fontId="49" fillId="0" borderId="58" xfId="0" applyFont="1" applyBorder="1"/>
    <xf numFmtId="0" fontId="14" fillId="2" borderId="28" xfId="3" applyFont="1" applyBorder="1" applyAlignment="1">
      <alignment horizontal="center" vertical="center" wrapText="1"/>
    </xf>
    <xf numFmtId="0" fontId="3" fillId="0" borderId="0" xfId="5" applyFont="1">
      <alignment horizontal="left"/>
    </xf>
    <xf numFmtId="0" fontId="19" fillId="12" borderId="22" xfId="5" applyFont="1" applyFill="1" applyBorder="1" applyAlignment="1">
      <alignment horizontal="left" wrapText="1"/>
    </xf>
    <xf numFmtId="2" fontId="19" fillId="12" borderId="23" xfId="5" applyNumberFormat="1" applyFont="1" applyFill="1" applyBorder="1" applyAlignment="1">
      <alignment horizontal="center" vertical="center"/>
    </xf>
    <xf numFmtId="0" fontId="19" fillId="12" borderId="24" xfId="5" applyFont="1" applyFill="1" applyBorder="1" applyAlignment="1">
      <alignment horizontal="left" wrapText="1"/>
    </xf>
    <xf numFmtId="2" fontId="19" fillId="12" borderId="25" xfId="5" applyNumberFormat="1" applyFont="1" applyFill="1" applyBorder="1" applyAlignment="1">
      <alignment horizontal="center" vertical="center"/>
    </xf>
    <xf numFmtId="0" fontId="47" fillId="0" borderId="18" xfId="5" applyFont="1" applyBorder="1" applyAlignment="1">
      <alignment horizontal="left" vertical="center" wrapText="1"/>
    </xf>
    <xf numFmtId="0" fontId="19" fillId="0" borderId="0" xfId="5" applyFont="1" applyAlignment="1">
      <alignment horizontal="left" vertical="center"/>
    </xf>
    <xf numFmtId="0" fontId="5" fillId="3" borderId="2" xfId="0" applyFont="1" applyFill="1" applyBorder="1" applyAlignment="1" applyProtection="1">
      <alignment horizontal="left" vertical="center" wrapText="1" indent="1"/>
      <protection locked="0"/>
    </xf>
    <xf numFmtId="0" fontId="5" fillId="3" borderId="5" xfId="0" applyFont="1" applyFill="1" applyAlignment="1" applyProtection="1">
      <alignment horizontal="left" vertical="center" wrapText="1" indent="1"/>
      <protection locked="0"/>
    </xf>
    <xf numFmtId="0" fontId="5" fillId="4" borderId="5" xfId="0" applyFont="1" applyFill="1" applyAlignment="1" applyProtection="1">
      <alignment horizontal="left" vertical="center" wrapText="1" indent="1"/>
      <protection locked="0"/>
    </xf>
    <xf numFmtId="0" fontId="5" fillId="3" borderId="8" xfId="0" applyFont="1" applyFill="1" applyBorder="1" applyAlignment="1" applyProtection="1">
      <alignment horizontal="left" vertical="center" wrapText="1" indent="1"/>
      <protection locked="0"/>
    </xf>
    <xf numFmtId="0" fontId="0" fillId="13" borderId="14" xfId="0" applyFill="1" applyBorder="1" applyAlignment="1">
      <alignment horizontal="left" vertical="center" wrapText="1" indent="1"/>
    </xf>
    <xf numFmtId="0" fontId="10" fillId="4" borderId="5" xfId="1" applyNumberFormat="1" applyFont="1" applyFill="1" applyBorder="1" applyAlignment="1">
      <alignment vertical="center" wrapText="1"/>
    </xf>
    <xf numFmtId="0" fontId="5" fillId="4" borderId="2" xfId="0" applyFont="1" applyFill="1" applyBorder="1" applyAlignment="1" applyProtection="1">
      <alignment horizontal="left" vertical="center" wrapText="1" indent="1"/>
      <protection locked="0"/>
    </xf>
    <xf numFmtId="0" fontId="13" fillId="0" borderId="13" xfId="0" applyFont="1" applyBorder="1" applyAlignment="1">
      <alignment horizontal="center" vertical="center" wrapText="1"/>
    </xf>
    <xf numFmtId="1" fontId="35" fillId="27" borderId="5" xfId="0" applyNumberFormat="1" applyFont="1" applyFill="1" applyAlignment="1">
      <alignment horizontal="center" vertical="center" wrapText="1"/>
    </xf>
    <xf numFmtId="1" fontId="35" fillId="27" borderId="7" xfId="0" applyNumberFormat="1" applyFont="1" applyFill="1" applyBorder="1" applyAlignment="1">
      <alignment horizontal="center" vertical="center" wrapText="1"/>
    </xf>
    <xf numFmtId="0" fontId="50" fillId="0" borderId="0" xfId="5" applyFont="1" applyAlignment="1" applyProtection="1">
      <alignment horizontal="left" vertical="center" wrapText="1"/>
      <protection locked="0"/>
    </xf>
    <xf numFmtId="1" fontId="38" fillId="0" borderId="0" xfId="6" applyNumberFormat="1" applyFont="1" applyFill="1" applyBorder="1" applyAlignment="1" applyProtection="1">
      <alignment horizontal="center" vertical="center"/>
      <protection locked="0"/>
    </xf>
    <xf numFmtId="164" fontId="33" fillId="7" borderId="76" xfId="4" applyNumberFormat="1" applyFont="1" applyFill="1" applyBorder="1" applyAlignment="1">
      <alignment horizontal="center" vertical="center" wrapText="1"/>
    </xf>
    <xf numFmtId="1" fontId="35" fillId="7" borderId="77" xfId="0" applyNumberFormat="1" applyFont="1" applyFill="1" applyBorder="1" applyAlignment="1">
      <alignment horizontal="center" vertical="center" wrapText="1"/>
    </xf>
    <xf numFmtId="1" fontId="35" fillId="7" borderId="78" xfId="0" applyNumberFormat="1" applyFont="1" applyFill="1" applyBorder="1" applyAlignment="1">
      <alignment horizontal="center" vertical="center" wrapText="1"/>
    </xf>
    <xf numFmtId="1" fontId="44" fillId="12" borderId="81" xfId="0" applyNumberFormat="1" applyFont="1" applyFill="1" applyBorder="1" applyAlignment="1">
      <alignment horizontal="center" vertical="center" wrapText="1"/>
    </xf>
    <xf numFmtId="164" fontId="33" fillId="8" borderId="84" xfId="4" applyNumberFormat="1" applyFont="1" applyFill="1" applyBorder="1" applyAlignment="1">
      <alignment horizontal="center" vertical="center" wrapText="1"/>
    </xf>
    <xf numFmtId="164" fontId="33" fillId="10" borderId="84" xfId="4" applyNumberFormat="1" applyFont="1" applyFill="1" applyBorder="1" applyAlignment="1">
      <alignment horizontal="center" vertical="center" wrapText="1"/>
    </xf>
    <xf numFmtId="164" fontId="33" fillId="9" borderId="84" xfId="4" applyNumberFormat="1" applyFont="1" applyFill="1" applyBorder="1" applyAlignment="1">
      <alignment horizontal="center" vertical="center" wrapText="1"/>
    </xf>
    <xf numFmtId="164" fontId="33" fillId="11" borderId="84" xfId="4" applyNumberFormat="1" applyFont="1" applyFill="1" applyBorder="1" applyAlignment="1">
      <alignment horizontal="center" vertical="center" wrapText="1"/>
    </xf>
    <xf numFmtId="164" fontId="33" fillId="5" borderId="87" xfId="4" applyNumberFormat="1" applyFont="1" applyFill="1" applyBorder="1" applyAlignment="1">
      <alignment horizontal="center" vertical="center" wrapText="1"/>
    </xf>
    <xf numFmtId="164" fontId="33" fillId="27" borderId="84" xfId="4" applyNumberFormat="1" applyFont="1" applyFill="1" applyBorder="1" applyAlignment="1">
      <alignment horizontal="center" vertical="center" wrapText="1"/>
    </xf>
    <xf numFmtId="0" fontId="58" fillId="0" borderId="0" xfId="1" applyFont="1" applyAlignment="1">
      <alignment vertical="center"/>
    </xf>
    <xf numFmtId="0" fontId="59" fillId="0" borderId="0" xfId="1" applyFont="1" applyAlignment="1">
      <alignment vertical="center"/>
    </xf>
    <xf numFmtId="1" fontId="13" fillId="7" borderId="89" xfId="0" applyNumberFormat="1" applyFont="1" applyFill="1" applyBorder="1" applyAlignment="1">
      <alignment horizontal="center" vertical="center" wrapText="1"/>
    </xf>
    <xf numFmtId="1" fontId="13" fillId="8" borderId="89" xfId="0" applyNumberFormat="1" applyFont="1" applyFill="1" applyBorder="1" applyAlignment="1">
      <alignment horizontal="center" vertical="center" wrapText="1"/>
    </xf>
    <xf numFmtId="1" fontId="13" fillId="10" borderId="89" xfId="0" applyNumberFormat="1" applyFont="1" applyFill="1" applyBorder="1" applyAlignment="1">
      <alignment horizontal="center" vertical="center" wrapText="1"/>
    </xf>
    <xf numFmtId="1" fontId="13" fillId="9" borderId="89" xfId="0" applyNumberFormat="1" applyFont="1" applyFill="1" applyBorder="1" applyAlignment="1">
      <alignment horizontal="center" vertical="center" wrapText="1"/>
    </xf>
    <xf numFmtId="164" fontId="33" fillId="27" borderId="90" xfId="4" applyNumberFormat="1" applyFont="1" applyFill="1" applyBorder="1" applyAlignment="1">
      <alignment horizontal="center" vertical="center" wrapText="1"/>
    </xf>
    <xf numFmtId="1" fontId="35" fillId="27" borderId="92" xfId="0" applyNumberFormat="1" applyFont="1" applyFill="1" applyBorder="1" applyAlignment="1">
      <alignment horizontal="center" vertical="center" wrapText="1"/>
    </xf>
    <xf numFmtId="164" fontId="33" fillId="27" borderId="93" xfId="4" applyNumberFormat="1" applyFont="1" applyFill="1" applyBorder="1" applyAlignment="1">
      <alignment horizontal="center" vertical="center" wrapText="1"/>
    </xf>
    <xf numFmtId="1" fontId="35" fillId="27" borderId="89" xfId="0" applyNumberFormat="1" applyFont="1" applyFill="1" applyBorder="1" applyAlignment="1">
      <alignment horizontal="center" vertical="center" wrapText="1"/>
    </xf>
    <xf numFmtId="0" fontId="34" fillId="2" borderId="94" xfId="3" applyFont="1" applyBorder="1" applyAlignment="1">
      <alignment horizontal="center" vertical="center" wrapText="1"/>
    </xf>
    <xf numFmtId="0" fontId="14" fillId="2" borderId="95" xfId="3" applyFont="1" applyBorder="1" applyAlignment="1">
      <alignment horizontal="center" vertical="center" wrapText="1"/>
    </xf>
    <xf numFmtId="1" fontId="30" fillId="10" borderId="2" xfId="0" applyNumberFormat="1" applyFont="1" applyFill="1" applyBorder="1" applyAlignment="1" applyProtection="1">
      <alignment horizontal="center" vertical="center" wrapText="1"/>
      <protection locked="0"/>
    </xf>
    <xf numFmtId="1" fontId="30" fillId="13" borderId="8" xfId="0" applyNumberFormat="1" applyFont="1" applyFill="1" applyBorder="1" applyAlignment="1">
      <alignment horizontal="center" vertical="center" wrapText="1"/>
    </xf>
    <xf numFmtId="1" fontId="10" fillId="10" borderId="2" xfId="0" applyNumberFormat="1" applyFont="1" applyFill="1" applyBorder="1" applyAlignment="1">
      <alignment horizontal="center" vertical="center" wrapText="1"/>
    </xf>
    <xf numFmtId="1" fontId="30" fillId="3" borderId="89" xfId="0" applyNumberFormat="1" applyFont="1" applyFill="1" applyBorder="1" applyAlignment="1" applyProtection="1">
      <alignment horizontal="center" vertical="center" wrapText="1"/>
      <protection locked="0"/>
    </xf>
    <xf numFmtId="0" fontId="14" fillId="2" borderId="96" xfId="3" applyFont="1" applyBorder="1" applyAlignment="1">
      <alignment horizontal="center" vertical="center" wrapText="1"/>
    </xf>
    <xf numFmtId="1" fontId="30" fillId="3" borderId="97" xfId="0" applyNumberFormat="1" applyFont="1" applyFill="1" applyBorder="1" applyAlignment="1" applyProtection="1">
      <alignment horizontal="center" vertical="center" wrapText="1"/>
      <protection locked="0"/>
    </xf>
    <xf numFmtId="2" fontId="64" fillId="0" borderId="0" xfId="6" applyNumberFormat="1" applyFont="1" applyFill="1" applyBorder="1" applyAlignment="1" applyProtection="1">
      <alignment horizontal="center" vertical="center" wrapText="1"/>
      <protection locked="0"/>
    </xf>
    <xf numFmtId="2" fontId="64" fillId="12" borderId="32" xfId="5" applyNumberFormat="1" applyFont="1" applyFill="1" applyBorder="1" applyAlignment="1">
      <alignment horizontal="center" vertical="center"/>
    </xf>
    <xf numFmtId="2" fontId="61" fillId="12" borderId="32" xfId="5" applyNumberFormat="1" applyFont="1" applyFill="1" applyBorder="1" applyAlignment="1">
      <alignment horizontal="center" vertical="center"/>
    </xf>
    <xf numFmtId="4" fontId="64" fillId="12" borderId="0" xfId="7" applyFont="1" applyFill="1" applyBorder="1" applyAlignment="1">
      <alignment horizontal="center" vertical="center"/>
    </xf>
    <xf numFmtId="2" fontId="64" fillId="12" borderId="32" xfId="6" applyNumberFormat="1" applyFont="1" applyFill="1" applyBorder="1" applyAlignment="1">
      <alignment horizontal="center" vertical="center"/>
    </xf>
    <xf numFmtId="2" fontId="64" fillId="12" borderId="0" xfId="7" applyNumberFormat="1" applyFont="1" applyFill="1" applyBorder="1" applyAlignment="1">
      <alignment horizontal="center" vertical="center"/>
    </xf>
    <xf numFmtId="2" fontId="64" fillId="12" borderId="30" xfId="7" applyNumberFormat="1" applyFont="1" applyFill="1" applyBorder="1" applyAlignment="1">
      <alignment horizontal="center" vertical="center"/>
    </xf>
    <xf numFmtId="2" fontId="64" fillId="12" borderId="31" xfId="6" applyNumberFormat="1" applyFont="1" applyFill="1" applyBorder="1" applyAlignment="1">
      <alignment horizontal="center" vertical="center"/>
    </xf>
    <xf numFmtId="2" fontId="64" fillId="4" borderId="0" xfId="6" applyNumberFormat="1" applyFont="1" applyFill="1" applyBorder="1" applyAlignment="1" applyProtection="1">
      <alignment horizontal="center" vertical="center" wrapText="1"/>
      <protection locked="0"/>
    </xf>
    <xf numFmtId="164" fontId="33" fillId="5" borderId="88" xfId="4" applyNumberFormat="1" applyFont="1" applyFill="1" applyBorder="1" applyAlignment="1">
      <alignment horizontal="center" vertical="center" wrapText="1"/>
    </xf>
    <xf numFmtId="1" fontId="13" fillId="5" borderId="99" xfId="0" applyNumberFormat="1" applyFont="1" applyFill="1" applyBorder="1" applyAlignment="1">
      <alignment horizontal="center" vertical="center" wrapText="1"/>
    </xf>
    <xf numFmtId="1" fontId="13" fillId="11" borderId="91" xfId="0" applyNumberFormat="1" applyFont="1" applyFill="1" applyBorder="1" applyAlignment="1">
      <alignment horizontal="center" vertical="center" wrapText="1"/>
    </xf>
    <xf numFmtId="165" fontId="65" fillId="0" borderId="0" xfId="8" applyFont="1" applyFill="1" applyBorder="1" applyAlignment="1">
      <alignment horizontal="left" vertical="center"/>
    </xf>
    <xf numFmtId="0" fontId="62" fillId="0" borderId="0" xfId="5" applyFont="1" applyAlignment="1" applyProtection="1">
      <alignment horizontal="left" vertical="center" wrapText="1"/>
      <protection locked="0"/>
    </xf>
    <xf numFmtId="3" fontId="65" fillId="0" borderId="0" xfId="7"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center" vertical="center"/>
      <protection locked="0"/>
    </xf>
    <xf numFmtId="1" fontId="65" fillId="0" borderId="0" xfId="6" applyNumberFormat="1" applyFont="1" applyFill="1" applyBorder="1" applyAlignment="1" applyProtection="1">
      <alignment horizontal="left" vertical="center"/>
      <protection locked="0"/>
    </xf>
    <xf numFmtId="4" fontId="63" fillId="0" borderId="0" xfId="7" applyFont="1" applyFill="1" applyBorder="1" applyAlignment="1">
      <alignment horizontal="right" vertical="center"/>
    </xf>
    <xf numFmtId="2" fontId="63" fillId="0" borderId="0" xfId="6" applyNumberFormat="1" applyFont="1" applyFill="1" applyBorder="1" applyAlignment="1">
      <alignment horizontal="center" vertical="center"/>
    </xf>
    <xf numFmtId="2" fontId="64" fillId="4" borderId="49" xfId="6" applyNumberFormat="1" applyFont="1" applyFill="1" applyBorder="1" applyAlignment="1" applyProtection="1">
      <alignment horizontal="center" vertical="center" wrapText="1"/>
      <protection locked="0"/>
    </xf>
    <xf numFmtId="2" fontId="64" fillId="4" borderId="50" xfId="6" applyNumberFormat="1" applyFont="1" applyFill="1" applyBorder="1" applyAlignment="1" applyProtection="1">
      <alignment horizontal="center" vertical="center" wrapText="1"/>
      <protection locked="0"/>
    </xf>
    <xf numFmtId="2" fontId="66" fillId="12" borderId="32" xfId="6" applyNumberFormat="1" applyFont="1" applyFill="1" applyBorder="1" applyAlignment="1">
      <alignment horizontal="center" vertical="center"/>
    </xf>
    <xf numFmtId="2" fontId="66" fillId="12" borderId="72" xfId="6" applyNumberFormat="1" applyFont="1" applyFill="1" applyBorder="1" applyAlignment="1">
      <alignment horizontal="center" vertical="center"/>
    </xf>
    <xf numFmtId="2" fontId="66" fillId="12" borderId="71" xfId="6" applyNumberFormat="1" applyFont="1" applyFill="1" applyBorder="1" applyAlignment="1">
      <alignment horizontal="center" vertical="center"/>
    </xf>
    <xf numFmtId="2" fontId="66" fillId="12" borderId="31" xfId="5" applyNumberFormat="1" applyFont="1" applyFill="1" applyBorder="1" applyAlignment="1">
      <alignment horizontal="center" vertical="center"/>
    </xf>
    <xf numFmtId="2" fontId="66" fillId="12" borderId="73" xfId="6" applyNumberFormat="1" applyFont="1" applyFill="1" applyBorder="1" applyAlignment="1">
      <alignment horizontal="center" vertical="center"/>
    </xf>
    <xf numFmtId="2" fontId="66" fillId="12" borderId="31" xfId="6" applyNumberFormat="1" applyFont="1" applyFill="1" applyBorder="1" applyAlignment="1">
      <alignment horizontal="center" vertical="center"/>
    </xf>
    <xf numFmtId="0" fontId="66" fillId="12" borderId="26" xfId="5" applyFont="1" applyFill="1" applyBorder="1" applyAlignment="1">
      <alignment horizontal="center" vertical="center" wrapText="1"/>
    </xf>
    <xf numFmtId="0" fontId="23" fillId="0" borderId="0" xfId="10" applyFont="1" applyAlignment="1" applyProtection="1">
      <alignment horizontal="center" vertical="center" wrapText="1"/>
    </xf>
    <xf numFmtId="2" fontId="64" fillId="0" borderId="19" xfId="5" applyNumberFormat="1" applyFont="1" applyBorder="1" applyAlignment="1">
      <alignment horizontal="center" vertical="center"/>
    </xf>
    <xf numFmtId="0" fontId="68" fillId="12" borderId="45" xfId="0" applyFont="1" applyFill="1" applyBorder="1" applyAlignment="1">
      <alignment vertical="center" wrapText="1"/>
    </xf>
    <xf numFmtId="39" fontId="70" fillId="0" borderId="0" xfId="9" applyFont="1" applyAlignment="1" applyProtection="1">
      <alignment horizontal="center" vertical="center"/>
    </xf>
    <xf numFmtId="39" fontId="70" fillId="0" borderId="0" xfId="9" applyFont="1" applyAlignment="1">
      <alignment horizontal="center" vertical="center"/>
    </xf>
    <xf numFmtId="39" fontId="70" fillId="14" borderId="40" xfId="9" applyFont="1" applyFill="1" applyBorder="1" applyAlignment="1" applyProtection="1">
      <alignment horizontal="center" vertical="center"/>
    </xf>
    <xf numFmtId="39" fontId="70" fillId="14" borderId="42" xfId="9" applyFont="1" applyFill="1" applyBorder="1" applyAlignment="1" applyProtection="1">
      <alignment horizontal="center" vertical="center"/>
    </xf>
    <xf numFmtId="0" fontId="13" fillId="0" borderId="0" xfId="0" applyFont="1" applyBorder="1" applyAlignment="1">
      <alignment vertical="center" wrapText="1"/>
    </xf>
    <xf numFmtId="164" fontId="33" fillId="27" borderId="87" xfId="4" applyNumberFormat="1" applyFont="1" applyFill="1" applyBorder="1" applyAlignment="1">
      <alignment horizontal="center" vertical="center" wrapText="1"/>
    </xf>
    <xf numFmtId="1" fontId="35" fillId="27" borderId="13" xfId="0" applyNumberFormat="1" applyFont="1" applyFill="1" applyBorder="1" applyAlignment="1">
      <alignment horizontal="center" vertical="center" wrapText="1"/>
    </xf>
    <xf numFmtId="1" fontId="35" fillId="27" borderId="4" xfId="0" applyNumberFormat="1" applyFont="1" applyFill="1" applyBorder="1" applyAlignment="1">
      <alignment horizontal="center" vertical="center" wrapText="1"/>
    </xf>
    <xf numFmtId="1" fontId="48" fillId="12" borderId="30" xfId="0" applyNumberFormat="1" applyFont="1" applyFill="1" applyBorder="1" applyAlignment="1">
      <alignment horizontal="center" vertical="center" wrapText="1"/>
    </xf>
    <xf numFmtId="1" fontId="75" fillId="12" borderId="30" xfId="0" applyNumberFormat="1" applyFont="1" applyFill="1" applyBorder="1" applyAlignment="1">
      <alignment horizontal="center" vertical="center" wrapText="1"/>
    </xf>
    <xf numFmtId="1" fontId="48" fillId="12" borderId="30" xfId="0" applyNumberFormat="1" applyFont="1" applyFill="1" applyBorder="1" applyAlignment="1">
      <alignment horizontal="right" vertical="center" wrapText="1"/>
    </xf>
    <xf numFmtId="1" fontId="48" fillId="12" borderId="44" xfId="0" applyNumberFormat="1" applyFont="1" applyFill="1" applyBorder="1" applyAlignment="1">
      <alignment horizontal="right" vertical="center" wrapText="1"/>
    </xf>
    <xf numFmtId="1" fontId="48" fillId="12" borderId="44" xfId="0" applyNumberFormat="1" applyFont="1" applyFill="1" applyBorder="1" applyAlignment="1">
      <alignment horizontal="center" vertical="center" wrapText="1"/>
    </xf>
    <xf numFmtId="1" fontId="75" fillId="12" borderId="44" xfId="0" applyNumberFormat="1" applyFont="1" applyFill="1" applyBorder="1" applyAlignment="1">
      <alignment horizontal="center" vertical="center" wrapText="1"/>
    </xf>
    <xf numFmtId="164" fontId="74" fillId="29" borderId="43" xfId="4" applyNumberFormat="1" applyFont="1" applyFill="1" applyBorder="1" applyAlignment="1" applyProtection="1">
      <alignment horizontal="center" vertical="center" wrapText="1"/>
    </xf>
    <xf numFmtId="1" fontId="41" fillId="29" borderId="44" xfId="0" applyNumberFormat="1" applyFont="1" applyFill="1" applyBorder="1" applyAlignment="1">
      <alignment horizontal="center" vertical="center" wrapText="1"/>
    </xf>
    <xf numFmtId="39" fontId="76" fillId="29" borderId="44" xfId="0" applyNumberFormat="1" applyFont="1" applyFill="1" applyBorder="1" applyAlignment="1">
      <alignment horizontal="center" vertical="center"/>
    </xf>
    <xf numFmtId="0" fontId="76" fillId="29" borderId="45" xfId="0" applyFont="1" applyFill="1" applyBorder="1" applyAlignment="1">
      <alignment horizontal="center" vertical="center"/>
    </xf>
    <xf numFmtId="0" fontId="76" fillId="29" borderId="44" xfId="0" applyFont="1" applyFill="1" applyBorder="1" applyAlignment="1">
      <alignment horizontal="center" vertical="center"/>
    </xf>
    <xf numFmtId="1" fontId="41" fillId="29" borderId="30" xfId="0" applyNumberFormat="1" applyFont="1" applyFill="1" applyBorder="1" applyAlignment="1">
      <alignment horizontal="center" vertical="center" wrapText="1"/>
    </xf>
    <xf numFmtId="39" fontId="76" fillId="29" borderId="30" xfId="0" applyNumberFormat="1" applyFont="1" applyFill="1" applyBorder="1" applyAlignment="1">
      <alignment horizontal="center" vertical="center"/>
    </xf>
    <xf numFmtId="0" fontId="76" fillId="29" borderId="30" xfId="0" applyFont="1" applyFill="1" applyBorder="1" applyAlignment="1">
      <alignment horizontal="center" vertical="center"/>
    </xf>
    <xf numFmtId="0" fontId="76" fillId="29" borderId="31" xfId="0" applyFont="1" applyFill="1" applyBorder="1" applyAlignment="1">
      <alignment horizontal="center" vertical="center"/>
    </xf>
    <xf numFmtId="2" fontId="64" fillId="4" borderId="105" xfId="6" applyNumberFormat="1" applyFont="1" applyFill="1" applyBorder="1" applyAlignment="1" applyProtection="1">
      <alignment horizontal="center" vertical="center" wrapText="1"/>
      <protection locked="0"/>
    </xf>
    <xf numFmtId="2" fontId="64" fillId="30" borderId="0" xfId="6" applyNumberFormat="1" applyFont="1" applyFill="1" applyBorder="1" applyAlignment="1" applyProtection="1">
      <alignment horizontal="center" vertical="center" wrapText="1"/>
      <protection locked="0"/>
    </xf>
    <xf numFmtId="0" fontId="0" fillId="0" borderId="35" xfId="0" applyBorder="1"/>
    <xf numFmtId="0" fontId="0" fillId="0" borderId="3" xfId="0" applyBorder="1"/>
    <xf numFmtId="0" fontId="0" fillId="0" borderId="0" xfId="0" applyBorder="1"/>
    <xf numFmtId="0" fontId="77" fillId="0" borderId="0" xfId="0" applyFont="1" applyBorder="1" applyAlignment="1">
      <alignment horizontal="center" vertical="center" wrapText="1"/>
    </xf>
    <xf numFmtId="2" fontId="78" fillId="12" borderId="45" xfId="0" applyNumberFormat="1" applyFont="1" applyFill="1" applyBorder="1" applyAlignment="1">
      <alignment horizontal="center" vertical="center"/>
    </xf>
    <xf numFmtId="2" fontId="76" fillId="12" borderId="44" xfId="0" applyNumberFormat="1" applyFont="1" applyFill="1" applyBorder="1" applyAlignment="1">
      <alignment horizontal="center" vertical="center" wrapText="1"/>
    </xf>
    <xf numFmtId="1" fontId="13" fillId="5" borderId="2" xfId="0" applyNumberFormat="1" applyFont="1" applyFill="1" applyBorder="1" applyAlignment="1">
      <alignment horizontal="center" vertical="center" wrapText="1"/>
    </xf>
    <xf numFmtId="1" fontId="44" fillId="12" borderId="21" xfId="0" applyNumberFormat="1" applyFont="1" applyFill="1" applyBorder="1" applyAlignment="1">
      <alignment horizontal="center" vertical="center" wrapText="1"/>
    </xf>
    <xf numFmtId="164" fontId="33" fillId="7" borderId="111" xfId="4" applyNumberFormat="1" applyFont="1" applyFill="1" applyBorder="1" applyAlignment="1">
      <alignment horizontal="center" vertical="center" wrapText="1"/>
    </xf>
    <xf numFmtId="1" fontId="35" fillId="7" borderId="2" xfId="0" applyNumberFormat="1" applyFont="1" applyFill="1" applyBorder="1" applyAlignment="1">
      <alignment horizontal="center" vertical="center" wrapText="1"/>
    </xf>
    <xf numFmtId="1" fontId="35" fillId="7" borderId="35" xfId="0" applyNumberFormat="1" applyFont="1" applyFill="1" applyBorder="1" applyAlignment="1">
      <alignment horizontal="center" vertical="center" wrapText="1"/>
    </xf>
    <xf numFmtId="0" fontId="0" fillId="0" borderId="9" xfId="0" applyBorder="1"/>
    <xf numFmtId="0" fontId="23" fillId="31" borderId="0" xfId="10" applyFont="1" applyFill="1" applyAlignment="1" applyProtection="1">
      <alignment horizontal="center" vertical="center" wrapText="1"/>
    </xf>
    <xf numFmtId="0" fontId="23" fillId="30" borderId="0" xfId="10" applyFont="1" applyFill="1" applyAlignment="1" applyProtection="1">
      <alignment horizontal="center" vertical="center" wrapText="1"/>
    </xf>
    <xf numFmtId="0" fontId="23" fillId="12" borderId="0" xfId="10" applyFont="1" applyFill="1" applyAlignment="1" applyProtection="1">
      <alignment horizontal="center" vertical="center" wrapText="1"/>
    </xf>
    <xf numFmtId="0" fontId="19" fillId="12" borderId="0" xfId="5" applyFont="1" applyFill="1" applyAlignment="1">
      <alignment horizontal="center" vertical="center" wrapText="1"/>
    </xf>
    <xf numFmtId="39" fontId="22" fillId="30" borderId="0" xfId="9" applyFont="1" applyFill="1" applyAlignment="1" applyProtection="1">
      <alignment horizontal="center" vertical="center"/>
    </xf>
    <xf numFmtId="39" fontId="22" fillId="12" borderId="0" xfId="9" applyFont="1" applyFill="1" applyAlignment="1" applyProtection="1">
      <alignment horizontal="center" vertical="center"/>
    </xf>
    <xf numFmtId="4" fontId="61" fillId="12" borderId="49" xfId="7" applyFont="1" applyFill="1" applyBorder="1" applyAlignment="1">
      <alignment horizontal="center" vertical="center"/>
    </xf>
    <xf numFmtId="4" fontId="61" fillId="12" borderId="50" xfId="7" applyFont="1" applyFill="1" applyBorder="1" applyAlignment="1">
      <alignment horizontal="center" vertical="center"/>
    </xf>
    <xf numFmtId="169" fontId="70" fillId="31" borderId="0" xfId="9" applyNumberFormat="1" applyFont="1" applyFill="1" applyAlignment="1">
      <alignment horizontal="center" vertical="center"/>
    </xf>
    <xf numFmtId="4" fontId="61" fillId="12" borderId="70" xfId="7" applyFont="1" applyFill="1" applyBorder="1" applyAlignment="1">
      <alignment horizontal="center" vertical="center"/>
    </xf>
    <xf numFmtId="4" fontId="61" fillId="12" borderId="117" xfId="7" applyFont="1" applyFill="1" applyBorder="1" applyAlignment="1">
      <alignment horizontal="center" vertical="center"/>
    </xf>
    <xf numFmtId="0" fontId="19" fillId="12" borderId="21" xfId="5" applyFont="1" applyFill="1" applyBorder="1" applyAlignment="1">
      <alignment horizontal="center" vertical="center" wrapText="1"/>
    </xf>
    <xf numFmtId="0" fontId="19" fillId="4" borderId="36" xfId="5" applyFont="1" applyFill="1" applyBorder="1" applyAlignment="1">
      <alignment horizontal="center" vertical="center" wrapText="1"/>
    </xf>
    <xf numFmtId="4" fontId="70" fillId="31" borderId="0" xfId="9" applyNumberFormat="1" applyFont="1" applyFill="1" applyAlignment="1" applyProtection="1">
      <alignment horizontal="center" vertical="center"/>
    </xf>
    <xf numFmtId="4" fontId="61" fillId="12" borderId="0" xfId="7" applyFont="1" applyFill="1" applyBorder="1" applyAlignment="1">
      <alignment horizontal="center" vertical="center"/>
    </xf>
    <xf numFmtId="2" fontId="64" fillId="4" borderId="119" xfId="6" applyNumberFormat="1" applyFont="1" applyFill="1" applyBorder="1" applyAlignment="1" applyProtection="1">
      <alignment horizontal="center" vertical="center" wrapText="1"/>
      <protection locked="0"/>
    </xf>
    <xf numFmtId="2" fontId="64" fillId="4" borderId="118" xfId="6" applyNumberFormat="1" applyFont="1" applyFill="1" applyBorder="1" applyAlignment="1" applyProtection="1">
      <alignment horizontal="center" vertical="center" wrapText="1"/>
      <protection locked="0"/>
    </xf>
    <xf numFmtId="2" fontId="64" fillId="0" borderId="19" xfId="5" applyNumberFormat="1" applyFont="1" applyBorder="1" applyAlignment="1">
      <alignment horizontal="center" vertical="center" wrapText="1"/>
    </xf>
    <xf numFmtId="2" fontId="37" fillId="0" borderId="32" xfId="18" applyNumberFormat="1" applyFont="1" applyFill="1" applyBorder="1" applyAlignment="1" applyProtection="1">
      <alignment horizontal="left" vertical="center" wrapText="1"/>
      <protection locked="0"/>
    </xf>
    <xf numFmtId="3" fontId="38" fillId="0" borderId="0" xfId="7" applyNumberFormat="1" applyFont="1" applyFill="1" applyBorder="1" applyAlignment="1" applyProtection="1">
      <alignment horizontal="center" vertical="center"/>
      <protection locked="0"/>
    </xf>
    <xf numFmtId="4" fontId="61" fillId="0" borderId="0" xfId="7" applyFont="1" applyFill="1" applyBorder="1" applyAlignment="1">
      <alignment horizontal="center" vertical="center"/>
    </xf>
    <xf numFmtId="2" fontId="66" fillId="0" borderId="0" xfId="6" applyNumberFormat="1" applyFont="1" applyFill="1" applyBorder="1" applyAlignment="1">
      <alignment horizontal="center" vertical="center"/>
    </xf>
    <xf numFmtId="2" fontId="61" fillId="4" borderId="50" xfId="6" applyNumberFormat="1" applyFont="1" applyFill="1" applyBorder="1" applyAlignment="1" applyProtection="1">
      <alignment horizontal="center" vertical="center" wrapText="1"/>
      <protection locked="0"/>
    </xf>
    <xf numFmtId="171" fontId="70" fillId="31" borderId="0" xfId="9" applyNumberFormat="1" applyFont="1" applyFill="1" applyAlignment="1">
      <alignment horizontal="center" vertical="center"/>
    </xf>
    <xf numFmtId="0" fontId="90" fillId="0" borderId="5" xfId="0" applyFont="1"/>
    <xf numFmtId="0" fontId="92" fillId="0" borderId="5" xfId="0" applyFont="1"/>
    <xf numFmtId="0" fontId="90" fillId="0" borderId="14" xfId="0" applyFont="1" applyBorder="1"/>
    <xf numFmtId="0" fontId="91" fillId="0" borderId="5" xfId="0" applyFont="1"/>
    <xf numFmtId="0" fontId="91" fillId="0" borderId="13" xfId="0" applyFont="1" applyBorder="1"/>
    <xf numFmtId="0" fontId="91" fillId="0" borderId="10" xfId="0" applyFont="1" applyBorder="1"/>
    <xf numFmtId="0" fontId="93" fillId="0" borderId="122" xfId="0" applyFont="1" applyBorder="1"/>
    <xf numFmtId="0" fontId="93" fillId="28" borderId="123" xfId="0" applyFont="1" applyFill="1" applyBorder="1" applyAlignment="1">
      <alignment horizontal="center"/>
    </xf>
    <xf numFmtId="0" fontId="93" fillId="0" borderId="5" xfId="0" applyFont="1"/>
    <xf numFmtId="0" fontId="93" fillId="28" borderId="7" xfId="0" applyFont="1" applyFill="1" applyBorder="1" applyAlignment="1">
      <alignment horizontal="center"/>
    </xf>
    <xf numFmtId="0" fontId="93" fillId="0" borderId="8" xfId="0" applyFont="1" applyBorder="1"/>
    <xf numFmtId="0" fontId="93" fillId="28" borderId="127" xfId="0" applyFont="1" applyFill="1" applyBorder="1" applyAlignment="1">
      <alignment horizontal="center"/>
    </xf>
    <xf numFmtId="0" fontId="93" fillId="0" borderId="2" xfId="0" applyFont="1" applyBorder="1"/>
    <xf numFmtId="0" fontId="91" fillId="0" borderId="2" xfId="0" applyFont="1" applyBorder="1"/>
    <xf numFmtId="0" fontId="91" fillId="0" borderId="14" xfId="0" applyFont="1" applyBorder="1"/>
    <xf numFmtId="0" fontId="91" fillId="0" borderId="120" xfId="0" applyFont="1" applyBorder="1"/>
    <xf numFmtId="0" fontId="91" fillId="0" borderId="132" xfId="0" applyFont="1" applyBorder="1"/>
    <xf numFmtId="1" fontId="40" fillId="16" borderId="79" xfId="0" applyNumberFormat="1" applyFont="1" applyFill="1" applyBorder="1" applyAlignment="1">
      <alignment horizontal="center" vertical="center" wrapText="1"/>
    </xf>
    <xf numFmtId="1" fontId="40" fillId="18" borderId="37" xfId="0" applyNumberFormat="1" applyFont="1" applyFill="1" applyBorder="1" applyAlignment="1">
      <alignment horizontal="center" vertical="center" wrapText="1"/>
    </xf>
    <xf numFmtId="1" fontId="40" fillId="20" borderId="37" xfId="0" applyNumberFormat="1" applyFont="1" applyFill="1" applyBorder="1" applyAlignment="1">
      <alignment horizontal="center" vertical="center" wrapText="1"/>
    </xf>
    <xf numFmtId="1" fontId="40" fillId="19" borderId="37" xfId="0" applyNumberFormat="1" applyFont="1" applyFill="1" applyBorder="1" applyAlignment="1">
      <alignment horizontal="center" vertical="center" wrapText="1"/>
    </xf>
    <xf numFmtId="1" fontId="40" fillId="15" borderId="37" xfId="0" applyNumberFormat="1" applyFont="1" applyFill="1" applyBorder="1" applyAlignment="1">
      <alignment horizontal="center" vertical="center" wrapText="1"/>
    </xf>
    <xf numFmtId="1" fontId="40" fillId="17" borderId="52" xfId="0" applyNumberFormat="1" applyFont="1" applyFill="1" applyBorder="1" applyAlignment="1">
      <alignment horizontal="center" vertical="center" wrapText="1"/>
    </xf>
    <xf numFmtId="1" fontId="40" fillId="16" borderId="37" xfId="0" applyNumberFormat="1" applyFont="1" applyFill="1" applyBorder="1" applyAlignment="1">
      <alignment horizontal="center" vertical="center" wrapText="1"/>
    </xf>
    <xf numFmtId="0" fontId="91" fillId="0" borderId="133" xfId="0" applyFont="1" applyBorder="1" applyAlignment="1">
      <alignment wrapText="1"/>
    </xf>
    <xf numFmtId="0" fontId="93" fillId="0" borderId="5" xfId="0" applyFont="1" applyAlignment="1">
      <alignment vertical="center"/>
    </xf>
    <xf numFmtId="0" fontId="93" fillId="28" borderId="75" xfId="0" applyFont="1" applyFill="1" applyBorder="1" applyAlignment="1">
      <alignment horizontal="center"/>
    </xf>
    <xf numFmtId="0" fontId="0" fillId="0" borderId="5" xfId="0" applyAlignment="1">
      <alignment vertical="center"/>
    </xf>
    <xf numFmtId="167" fontId="66" fillId="28" borderId="0" xfId="5" applyNumberFormat="1" applyFont="1" applyFill="1" applyAlignment="1" applyProtection="1">
      <alignment horizontal="right" vertical="center" wrapText="1"/>
      <protection locked="0"/>
    </xf>
    <xf numFmtId="166" fontId="66" fillId="28" borderId="0" xfId="11" applyFont="1" applyFill="1" applyAlignment="1">
      <alignment horizontal="left" vertical="center"/>
    </xf>
    <xf numFmtId="0" fontId="19" fillId="28" borderId="0" xfId="5" applyFont="1" applyFill="1" applyAlignment="1">
      <alignment horizontal="left" vertical="center"/>
    </xf>
    <xf numFmtId="0" fontId="16" fillId="28" borderId="0" xfId="5" applyFont="1" applyFill="1" applyAlignment="1">
      <alignment horizontal="left" vertical="center" wrapText="1"/>
    </xf>
    <xf numFmtId="0" fontId="19" fillId="28" borderId="11" xfId="5" applyFont="1" applyFill="1" applyBorder="1" applyAlignment="1">
      <alignment horizontal="left" vertical="center"/>
    </xf>
    <xf numFmtId="1" fontId="93" fillId="28" borderId="130" xfId="0" applyNumberFormat="1" applyFont="1" applyFill="1" applyBorder="1" applyAlignment="1">
      <alignment horizontal="center" vertical="center"/>
    </xf>
    <xf numFmtId="1" fontId="93" fillId="28" borderId="10" xfId="0" applyNumberFormat="1" applyFont="1" applyFill="1" applyBorder="1" applyAlignment="1">
      <alignment horizontal="center" vertical="center"/>
    </xf>
    <xf numFmtId="1" fontId="93" fillId="28" borderId="131" xfId="0" applyNumberFormat="1" applyFont="1" applyFill="1" applyBorder="1" applyAlignment="1">
      <alignment horizontal="center" vertical="center"/>
    </xf>
    <xf numFmtId="1" fontId="93" fillId="28" borderId="120" xfId="0" applyNumberFormat="1" applyFont="1" applyFill="1" applyBorder="1" applyAlignment="1">
      <alignment horizontal="center" vertical="center"/>
    </xf>
    <xf numFmtId="0" fontId="93" fillId="28" borderId="122" xfId="0" applyFont="1" applyFill="1" applyBorder="1" applyAlignment="1">
      <alignment horizontal="center"/>
    </xf>
    <xf numFmtId="0" fontId="93" fillId="28" borderId="5" xfId="0" applyFont="1" applyFill="1" applyAlignment="1">
      <alignment horizontal="center"/>
    </xf>
    <xf numFmtId="0" fontId="93" fillId="28" borderId="5" xfId="0" applyFont="1" applyFill="1" applyAlignment="1">
      <alignment horizontal="center" vertical="center"/>
    </xf>
    <xf numFmtId="0" fontId="93" fillId="28" borderId="13" xfId="0" applyFont="1" applyFill="1" applyBorder="1" applyAlignment="1">
      <alignment horizontal="center"/>
    </xf>
    <xf numFmtId="0" fontId="93" fillId="28" borderId="8" xfId="0" applyFont="1" applyFill="1" applyBorder="1" applyAlignment="1">
      <alignment horizontal="center"/>
    </xf>
    <xf numFmtId="0" fontId="93" fillId="28" borderId="2" xfId="0" applyFont="1" applyFill="1" applyBorder="1" applyAlignment="1">
      <alignment horizontal="center"/>
    </xf>
    <xf numFmtId="1" fontId="93" fillId="28" borderId="121" xfId="0" applyNumberFormat="1" applyFont="1" applyFill="1" applyBorder="1" applyAlignment="1">
      <alignment horizontal="center" vertical="center"/>
    </xf>
    <xf numFmtId="20" fontId="93" fillId="0" borderId="136" xfId="0" applyNumberFormat="1" applyFont="1" applyBorder="1" applyAlignment="1">
      <alignment horizontal="center" vertical="center"/>
    </xf>
    <xf numFmtId="167" fontId="93" fillId="28" borderId="121" xfId="0" applyNumberFormat="1" applyFont="1" applyFill="1" applyBorder="1" applyAlignment="1">
      <alignment horizontal="center" vertical="center"/>
    </xf>
    <xf numFmtId="0" fontId="93" fillId="0" borderId="14" xfId="0" applyFont="1" applyBorder="1" applyAlignment="1">
      <alignment horizontal="left" wrapText="1"/>
    </xf>
    <xf numFmtId="0" fontId="0" fillId="0" borderId="4" xfId="0" applyBorder="1"/>
    <xf numFmtId="0" fontId="91" fillId="34" borderId="123" xfId="0" applyFont="1" applyFill="1" applyBorder="1" applyAlignment="1" applyProtection="1">
      <alignment horizontal="center" vertical="center"/>
      <protection locked="0"/>
    </xf>
    <xf numFmtId="0" fontId="91" fillId="34" borderId="7" xfId="0" applyFont="1" applyFill="1" applyBorder="1" applyAlignment="1" applyProtection="1">
      <alignment horizontal="center" vertical="center"/>
      <protection locked="0"/>
    </xf>
    <xf numFmtId="0" fontId="91" fillId="34" borderId="127" xfId="0" applyFont="1" applyFill="1" applyBorder="1" applyAlignment="1" applyProtection="1">
      <alignment horizontal="center" vertical="center"/>
      <protection locked="0"/>
    </xf>
    <xf numFmtId="0" fontId="91" fillId="34" borderId="35" xfId="0" applyFont="1" applyFill="1" applyBorder="1" applyAlignment="1" applyProtection="1">
      <alignment horizontal="center" vertical="center"/>
      <protection locked="0"/>
    </xf>
    <xf numFmtId="1" fontId="93" fillId="0" borderId="136" xfId="0" applyNumberFormat="1" applyFont="1" applyBorder="1" applyAlignment="1" applyProtection="1">
      <alignment horizontal="center" vertical="center"/>
      <protection locked="0"/>
    </xf>
    <xf numFmtId="0" fontId="91" fillId="34" borderId="149" xfId="0" applyFont="1" applyFill="1" applyBorder="1" applyAlignment="1" applyProtection="1">
      <alignment horizontal="center" vertical="center"/>
      <protection locked="0"/>
    </xf>
    <xf numFmtId="0" fontId="93" fillId="33" borderId="14" xfId="0" applyFont="1" applyFill="1" applyBorder="1" applyAlignment="1">
      <alignment horizontal="center" vertical="center" wrapText="1"/>
    </xf>
    <xf numFmtId="0" fontId="93" fillId="28" borderId="17" xfId="0" applyFont="1" applyFill="1" applyBorder="1" applyAlignment="1">
      <alignment horizontal="center" vertical="center" wrapText="1"/>
    </xf>
    <xf numFmtId="0" fontId="91" fillId="0" borderId="69" xfId="0" applyFont="1" applyBorder="1"/>
    <xf numFmtId="0" fontId="93" fillId="0" borderId="151" xfId="0" applyFont="1" applyBorder="1" applyAlignment="1">
      <alignment horizontal="center" vertical="center" wrapText="1"/>
    </xf>
    <xf numFmtId="0" fontId="93" fillId="33" borderId="151" xfId="0" applyFont="1" applyFill="1" applyBorder="1" applyAlignment="1">
      <alignment horizontal="center" vertical="center"/>
    </xf>
    <xf numFmtId="0" fontId="10" fillId="0" borderId="5" xfId="1" applyFont="1" applyBorder="1" applyAlignment="1">
      <alignment horizontal="center" vertical="center"/>
    </xf>
    <xf numFmtId="0" fontId="93" fillId="0" borderId="5" xfId="0" applyFont="1" applyAlignment="1">
      <alignment horizontal="right"/>
    </xf>
    <xf numFmtId="0" fontId="93" fillId="0" borderId="5" xfId="0" applyFont="1" applyAlignment="1">
      <alignment horizontal="center"/>
    </xf>
    <xf numFmtId="0" fontId="93" fillId="28" borderId="5" xfId="0" applyFont="1" applyFill="1" applyAlignment="1">
      <alignment horizontal="center" vertical="center" wrapText="1"/>
    </xf>
    <xf numFmtId="2" fontId="87" fillId="28" borderId="4" xfId="0" applyNumberFormat="1" applyFont="1" applyFill="1" applyBorder="1" applyAlignment="1">
      <alignment horizontal="center" vertical="center" wrapText="1"/>
    </xf>
    <xf numFmtId="2" fontId="87" fillId="28" borderId="75" xfId="0" applyNumberFormat="1" applyFont="1" applyFill="1" applyBorder="1" applyAlignment="1">
      <alignment horizontal="center" vertical="center" wrapText="1"/>
    </xf>
    <xf numFmtId="0" fontId="91" fillId="33" borderId="122" xfId="0" applyFont="1" applyFill="1" applyBorder="1" applyAlignment="1" applyProtection="1">
      <alignment horizontal="center" vertical="center"/>
      <protection locked="0"/>
    </xf>
    <xf numFmtId="0" fontId="91" fillId="33" borderId="5" xfId="0" applyFont="1" applyFill="1" applyAlignment="1" applyProtection="1">
      <alignment horizontal="center" vertical="center"/>
      <protection locked="0"/>
    </xf>
    <xf numFmtId="0" fontId="91" fillId="33" borderId="13" xfId="0" applyFont="1" applyFill="1" applyBorder="1" applyAlignment="1" applyProtection="1">
      <alignment horizontal="center" vertical="center"/>
      <protection locked="0"/>
    </xf>
    <xf numFmtId="0" fontId="91" fillId="33" borderId="8" xfId="0" applyFont="1" applyFill="1" applyBorder="1" applyAlignment="1" applyProtection="1">
      <alignment horizontal="center" vertical="center"/>
      <protection locked="0"/>
    </xf>
    <xf numFmtId="0" fontId="91" fillId="33" borderId="2" xfId="0" applyFont="1" applyFill="1" applyBorder="1" applyAlignment="1" applyProtection="1">
      <alignment horizontal="center" vertical="center"/>
      <protection locked="0"/>
    </xf>
    <xf numFmtId="0" fontId="91" fillId="34" borderId="2" xfId="0" applyFont="1" applyFill="1" applyBorder="1" applyAlignment="1" applyProtection="1">
      <alignment horizontal="center"/>
      <protection locked="0"/>
    </xf>
    <xf numFmtId="0" fontId="91" fillId="34" borderId="5" xfId="0" applyFont="1" applyFill="1" applyAlignment="1" applyProtection="1">
      <alignment horizontal="center"/>
      <protection locked="0"/>
    </xf>
    <xf numFmtId="0" fontId="91" fillId="34" borderId="8" xfId="0" applyFont="1" applyFill="1" applyBorder="1" applyAlignment="1" applyProtection="1">
      <alignment horizontal="center"/>
      <protection locked="0"/>
    </xf>
    <xf numFmtId="0" fontId="93" fillId="28" borderId="140" xfId="0" applyFont="1" applyFill="1" applyBorder="1" applyAlignment="1">
      <alignment horizontal="center" vertical="center"/>
    </xf>
    <xf numFmtId="1" fontId="68" fillId="28" borderId="5" xfId="0" applyNumberFormat="1" applyFont="1" applyFill="1" applyAlignment="1">
      <alignment horizontal="center" vertical="center"/>
    </xf>
    <xf numFmtId="20" fontId="39" fillId="28" borderId="43" xfId="1" applyNumberFormat="1" applyFont="1" applyFill="1" applyBorder="1" applyAlignment="1">
      <alignment horizontal="center" vertical="center" wrapText="1"/>
    </xf>
    <xf numFmtId="170" fontId="43" fillId="28" borderId="44" xfId="0" applyNumberFormat="1" applyFont="1" applyFill="1" applyBorder="1" applyAlignment="1">
      <alignment horizontal="center" vertical="center"/>
    </xf>
    <xf numFmtId="20" fontId="39" fillId="28" borderId="21" xfId="1" applyNumberFormat="1" applyFont="1" applyFill="1" applyBorder="1" applyAlignment="1">
      <alignment horizontal="center" vertical="center" wrapText="1"/>
    </xf>
    <xf numFmtId="4" fontId="60" fillId="28" borderId="15" xfId="0" applyNumberFormat="1" applyFont="1" applyFill="1" applyBorder="1" applyAlignment="1">
      <alignment horizontal="right" vertical="center"/>
    </xf>
    <xf numFmtId="2" fontId="72" fillId="35" borderId="104" xfId="0" applyNumberFormat="1" applyFont="1" applyFill="1" applyBorder="1" applyAlignment="1">
      <alignment horizontal="center" vertical="center" wrapText="1"/>
    </xf>
    <xf numFmtId="2" fontId="72" fillId="35" borderId="108" xfId="0" applyNumberFormat="1" applyFont="1" applyFill="1" applyBorder="1" applyAlignment="1">
      <alignment horizontal="center" vertical="center"/>
    </xf>
    <xf numFmtId="0" fontId="93" fillId="0" borderId="2" xfId="0" applyFont="1" applyBorder="1" applyAlignment="1">
      <alignment horizontal="center" wrapText="1"/>
    </xf>
    <xf numFmtId="0" fontId="93" fillId="33" borderId="146" xfId="0" applyFont="1" applyFill="1" applyBorder="1" applyAlignment="1">
      <alignment horizontal="center"/>
    </xf>
    <xf numFmtId="0" fontId="93" fillId="33" borderId="147" xfId="0" applyFont="1" applyFill="1" applyBorder="1" applyAlignment="1">
      <alignment horizontal="center"/>
    </xf>
    <xf numFmtId="0" fontId="93" fillId="33" borderId="148" xfId="0" applyFont="1" applyFill="1" applyBorder="1" applyAlignment="1">
      <alignment horizontal="center"/>
    </xf>
    <xf numFmtId="0" fontId="93" fillId="28" borderId="8" xfId="0" applyFont="1" applyFill="1" applyBorder="1" applyAlignment="1">
      <alignment horizontal="center" vertical="center"/>
    </xf>
    <xf numFmtId="0" fontId="93" fillId="0" borderId="5" xfId="0" applyFont="1" applyAlignment="1">
      <alignment horizontal="center" wrapText="1"/>
    </xf>
    <xf numFmtId="0" fontId="33" fillId="36" borderId="5" xfId="4" quotePrefix="1" applyFont="1" applyFill="1" applyAlignment="1">
      <alignment horizontal="center"/>
    </xf>
    <xf numFmtId="0" fontId="33" fillId="36" borderId="5" xfId="4" quotePrefix="1" applyFont="1" applyFill="1" applyAlignment="1">
      <alignment horizontal="center" vertical="center"/>
    </xf>
    <xf numFmtId="1" fontId="110" fillId="36" borderId="5" xfId="0" applyNumberFormat="1" applyFont="1" applyFill="1" applyAlignment="1">
      <alignment horizontal="center" vertical="center"/>
    </xf>
    <xf numFmtId="1" fontId="110" fillId="36" borderId="7" xfId="0" applyNumberFormat="1" applyFont="1" applyFill="1" applyBorder="1" applyAlignment="1">
      <alignment horizontal="center" vertical="center"/>
    </xf>
    <xf numFmtId="0" fontId="96" fillId="37" borderId="157" xfId="0" applyFont="1" applyFill="1" applyBorder="1" applyAlignment="1">
      <alignment horizontal="center" vertical="center"/>
    </xf>
    <xf numFmtId="1" fontId="40" fillId="38" borderId="37" xfId="0" applyNumberFormat="1" applyFont="1" applyFill="1" applyBorder="1" applyAlignment="1">
      <alignment horizontal="center" vertical="center" wrapText="1"/>
    </xf>
    <xf numFmtId="1" fontId="40" fillId="38" borderId="52" xfId="0" applyNumberFormat="1" applyFont="1" applyFill="1" applyBorder="1" applyAlignment="1">
      <alignment horizontal="center" vertical="center" wrapText="1"/>
    </xf>
    <xf numFmtId="1" fontId="70" fillId="7" borderId="80" xfId="0" applyNumberFormat="1" applyFont="1" applyFill="1" applyBorder="1" applyAlignment="1">
      <alignment horizontal="center" vertical="center" wrapText="1"/>
    </xf>
    <xf numFmtId="1" fontId="70" fillId="8" borderId="38" xfId="0" applyNumberFormat="1" applyFont="1" applyFill="1" applyBorder="1" applyAlignment="1">
      <alignment horizontal="center" vertical="center" wrapText="1"/>
    </xf>
    <xf numFmtId="1" fontId="70" fillId="10" borderId="38" xfId="0" applyNumberFormat="1" applyFont="1" applyFill="1" applyBorder="1" applyAlignment="1">
      <alignment horizontal="center" vertical="center" wrapText="1"/>
    </xf>
    <xf numFmtId="1" fontId="70" fillId="9" borderId="38" xfId="0" applyNumberFormat="1" applyFont="1" applyFill="1" applyBorder="1" applyAlignment="1">
      <alignment horizontal="center" vertical="center" wrapText="1"/>
    </xf>
    <xf numFmtId="1" fontId="70" fillId="11" borderId="156" xfId="0" applyNumberFormat="1" applyFont="1" applyFill="1" applyBorder="1" applyAlignment="1">
      <alignment horizontal="center" vertical="center" wrapText="1"/>
    </xf>
    <xf numFmtId="1" fontId="70" fillId="5" borderId="32" xfId="0" applyNumberFormat="1" applyFont="1" applyFill="1" applyBorder="1" applyAlignment="1">
      <alignment horizontal="center" vertical="center" wrapText="1"/>
    </xf>
    <xf numFmtId="0" fontId="22" fillId="36" borderId="156" xfId="0" applyFont="1" applyFill="1" applyBorder="1" applyAlignment="1">
      <alignment horizontal="center" vertical="center"/>
    </xf>
    <xf numFmtId="1" fontId="70" fillId="27" borderId="48" xfId="0" applyNumberFormat="1" applyFont="1" applyFill="1" applyBorder="1" applyAlignment="1">
      <alignment horizontal="center" vertical="center" wrapText="1"/>
    </xf>
    <xf numFmtId="1" fontId="70" fillId="27" borderId="110" xfId="0" applyNumberFormat="1" applyFont="1" applyFill="1" applyBorder="1" applyAlignment="1">
      <alignment horizontal="center" vertical="center" wrapText="1"/>
    </xf>
    <xf numFmtId="1" fontId="70" fillId="7" borderId="48" xfId="0" applyNumberFormat="1" applyFont="1" applyFill="1" applyBorder="1" applyAlignment="1">
      <alignment horizontal="center" vertical="center" wrapText="1"/>
    </xf>
    <xf numFmtId="1" fontId="70" fillId="11" borderId="38" xfId="0" applyNumberFormat="1" applyFont="1" applyFill="1" applyBorder="1" applyAlignment="1">
      <alignment horizontal="center" vertical="center" wrapText="1"/>
    </xf>
    <xf numFmtId="1" fontId="70" fillId="5" borderId="112" xfId="0" applyNumberFormat="1" applyFont="1" applyFill="1" applyBorder="1" applyAlignment="1">
      <alignment horizontal="center" vertical="center" wrapText="1"/>
    </xf>
    <xf numFmtId="20" fontId="39" fillId="28" borderId="49" xfId="1" applyNumberFormat="1" applyFont="1" applyFill="1" applyBorder="1" applyAlignment="1">
      <alignment horizontal="center" vertical="center" wrapText="1"/>
    </xf>
    <xf numFmtId="4" fontId="60" fillId="28" borderId="0" xfId="0" applyNumberFormat="1" applyFont="1" applyFill="1" applyBorder="1" applyAlignment="1">
      <alignment horizontal="right" vertical="center"/>
    </xf>
    <xf numFmtId="1" fontId="45" fillId="28" borderId="30" xfId="0" applyNumberFormat="1" applyFont="1" applyFill="1" applyBorder="1" applyAlignment="1">
      <alignment horizontal="left" vertical="center"/>
    </xf>
    <xf numFmtId="1" fontId="45" fillId="28" borderId="46" xfId="0" applyNumberFormat="1" applyFont="1" applyFill="1" applyBorder="1" applyAlignment="1">
      <alignment horizontal="left" vertical="center"/>
    </xf>
    <xf numFmtId="20" fontId="79" fillId="35" borderId="104" xfId="0" applyNumberFormat="1" applyFont="1" applyFill="1" applyBorder="1" applyAlignment="1">
      <alignment vertical="center" wrapText="1"/>
    </xf>
    <xf numFmtId="2" fontId="43" fillId="28" borderId="158" xfId="0" applyNumberFormat="1" applyFont="1" applyFill="1" applyBorder="1" applyAlignment="1">
      <alignment horizontal="center" wrapText="1"/>
    </xf>
    <xf numFmtId="2" fontId="37" fillId="0" borderId="32" xfId="18" applyNumberFormat="1" applyFont="1" applyFill="1" applyBorder="1" applyAlignment="1" applyProtection="1">
      <alignment horizontal="center" vertical="center" wrapText="1"/>
      <protection locked="0"/>
    </xf>
    <xf numFmtId="1" fontId="93" fillId="28" borderId="159" xfId="0" applyNumberFormat="1" applyFont="1" applyFill="1" applyBorder="1" applyAlignment="1">
      <alignment horizontal="center" vertical="center"/>
    </xf>
    <xf numFmtId="1" fontId="93" fillId="28" borderId="5" xfId="0" applyNumberFormat="1" applyFont="1" applyFill="1" applyAlignment="1">
      <alignment horizontal="center" vertical="center"/>
    </xf>
    <xf numFmtId="0" fontId="93" fillId="28" borderId="159" xfId="0" applyFont="1" applyFill="1" applyBorder="1" applyAlignment="1">
      <alignment horizontal="center" vertical="center" wrapText="1"/>
    </xf>
    <xf numFmtId="1" fontId="93" fillId="28" borderId="152" xfId="0" applyNumberFormat="1" applyFont="1" applyFill="1" applyBorder="1" applyAlignment="1">
      <alignment horizontal="center" vertical="center"/>
    </xf>
    <xf numFmtId="1" fontId="93" fillId="28" borderId="13" xfId="0" applyNumberFormat="1" applyFont="1" applyFill="1" applyBorder="1" applyAlignment="1">
      <alignment horizontal="center" vertical="center"/>
    </xf>
    <xf numFmtId="0" fontId="93" fillId="28" borderId="136" xfId="0" applyFont="1" applyFill="1" applyBorder="1" applyAlignment="1">
      <alignment horizontal="center" vertical="center" wrapText="1"/>
    </xf>
    <xf numFmtId="0" fontId="112" fillId="0" borderId="0" xfId="21" applyFont="1"/>
    <xf numFmtId="172" fontId="112" fillId="0" borderId="0" xfId="21" applyNumberFormat="1" applyFont="1"/>
    <xf numFmtId="14" fontId="112" fillId="0" borderId="0" xfId="21" applyNumberFormat="1" applyFont="1"/>
    <xf numFmtId="0" fontId="111" fillId="0" borderId="0" xfId="5" applyFont="1">
      <alignment horizontal="left"/>
    </xf>
    <xf numFmtId="0" fontId="113" fillId="0" borderId="0" xfId="5" applyFont="1">
      <alignment horizontal="left"/>
    </xf>
    <xf numFmtId="2" fontId="37" fillId="0" borderId="31" xfId="18" applyNumberFormat="1" applyFont="1" applyFill="1" applyBorder="1" applyAlignment="1" applyProtection="1">
      <alignment horizontal="left" vertical="center" wrapText="1"/>
      <protection locked="0"/>
    </xf>
    <xf numFmtId="168" fontId="1" fillId="0" borderId="0" xfId="17" applyNumberFormat="1" applyFont="1" applyFill="1" applyBorder="1" applyAlignment="1">
      <alignment horizontal="left" vertical="center"/>
    </xf>
    <xf numFmtId="164" fontId="47" fillId="0" borderId="0" xfId="18" applyFont="1" applyFill="1" applyBorder="1" applyAlignment="1" applyProtection="1">
      <alignment horizontal="center" vertical="center" wrapText="1"/>
      <protection locked="0"/>
    </xf>
    <xf numFmtId="2" fontId="47" fillId="0" borderId="0" xfId="18" applyNumberFormat="1" applyFont="1" applyFill="1" applyBorder="1" applyAlignment="1" applyProtection="1">
      <alignment horizontal="center" vertical="center" wrapText="1"/>
      <protection locked="0"/>
    </xf>
    <xf numFmtId="1" fontId="47" fillId="0" borderId="0" xfId="18" applyNumberFormat="1" applyFont="1" applyFill="1" applyBorder="1" applyAlignment="1" applyProtection="1">
      <alignment horizontal="center" vertical="center" wrapText="1"/>
      <protection locked="0"/>
    </xf>
    <xf numFmtId="2" fontId="1" fillId="0" borderId="0" xfId="19" applyNumberFormat="1" applyFont="1" applyAlignment="1" applyProtection="1">
      <alignment horizontal="left" vertical="center" wrapText="1"/>
      <protection locked="0"/>
    </xf>
    <xf numFmtId="2" fontId="1" fillId="0" borderId="32" xfId="18" applyNumberFormat="1" applyFont="1" applyFill="1" applyBorder="1" applyAlignment="1" applyProtection="1">
      <alignment horizontal="left" vertical="center" wrapText="1"/>
      <protection locked="0"/>
    </xf>
    <xf numFmtId="168" fontId="1" fillId="0" borderId="30" xfId="17" applyNumberFormat="1" applyFont="1" applyFill="1" applyBorder="1" applyAlignment="1">
      <alignment horizontal="left" vertical="center"/>
    </xf>
    <xf numFmtId="164" fontId="47" fillId="0" borderId="30" xfId="18" applyFont="1" applyFill="1" applyBorder="1" applyAlignment="1" applyProtection="1">
      <alignment horizontal="center" vertical="center" wrapText="1"/>
      <protection locked="0"/>
    </xf>
    <xf numFmtId="2" fontId="47" fillId="0" borderId="30" xfId="18" applyNumberFormat="1" applyFont="1" applyFill="1" applyBorder="1" applyAlignment="1" applyProtection="1">
      <alignment horizontal="center" vertical="center" wrapText="1"/>
      <protection locked="0"/>
    </xf>
    <xf numFmtId="1" fontId="47" fillId="0" borderId="30" xfId="18" applyNumberFormat="1" applyFont="1" applyFill="1" applyBorder="1" applyAlignment="1" applyProtection="1">
      <alignment horizontal="center" vertical="center" wrapText="1"/>
      <protection locked="0"/>
    </xf>
    <xf numFmtId="2" fontId="1" fillId="0" borderId="30" xfId="19" applyNumberFormat="1" applyFont="1" applyBorder="1" applyAlignment="1" applyProtection="1">
      <alignment horizontal="left" vertical="center" wrapText="1"/>
      <protection locked="0"/>
    </xf>
    <xf numFmtId="2" fontId="1" fillId="0" borderId="31" xfId="18" applyNumberFormat="1" applyFont="1" applyFill="1" applyBorder="1" applyAlignment="1" applyProtection="1">
      <alignment horizontal="left" vertical="center" wrapText="1"/>
      <protection locked="0"/>
    </xf>
    <xf numFmtId="2" fontId="114" fillId="0" borderId="0" xfId="19" applyNumberFormat="1" applyFont="1" applyAlignment="1" applyProtection="1">
      <alignment horizontal="left" vertical="center" wrapText="1"/>
      <protection locked="0"/>
    </xf>
    <xf numFmtId="2" fontId="47" fillId="0" borderId="0" xfId="19" applyNumberFormat="1" applyFont="1" applyAlignment="1" applyProtection="1">
      <alignment horizontal="left" vertical="center" wrapText="1"/>
      <protection locked="0"/>
    </xf>
    <xf numFmtId="2" fontId="1" fillId="0" borderId="0" xfId="18" applyNumberFormat="1" applyFont="1" applyFill="1" applyBorder="1" applyAlignment="1" applyProtection="1">
      <alignment horizontal="center" vertical="center" wrapText="1"/>
      <protection locked="0"/>
    </xf>
    <xf numFmtId="1" fontId="1" fillId="0" borderId="0" xfId="18" applyNumberFormat="1" applyFont="1" applyFill="1" applyBorder="1" applyAlignment="1" applyProtection="1">
      <alignment horizontal="center" vertical="center" wrapText="1"/>
      <protection locked="0"/>
    </xf>
    <xf numFmtId="2" fontId="1" fillId="0" borderId="32" xfId="18" applyNumberFormat="1" applyFont="1" applyFill="1" applyBorder="1" applyAlignment="1" applyProtection="1">
      <alignment horizontal="center" vertical="center" wrapText="1"/>
      <protection locked="0"/>
    </xf>
    <xf numFmtId="2" fontId="1" fillId="0" borderId="30" xfId="18" applyNumberFormat="1" applyFont="1" applyFill="1" applyBorder="1" applyAlignment="1" applyProtection="1">
      <alignment horizontal="center" vertical="center" wrapText="1"/>
      <protection locked="0"/>
    </xf>
    <xf numFmtId="1" fontId="1" fillId="0" borderId="30" xfId="18" applyNumberFormat="1" applyFont="1" applyFill="1" applyBorder="1" applyAlignment="1" applyProtection="1">
      <alignment horizontal="center" vertical="center" wrapText="1"/>
      <protection locked="0"/>
    </xf>
    <xf numFmtId="2" fontId="114" fillId="0" borderId="30" xfId="19" applyNumberFormat="1" applyFont="1" applyBorder="1" applyAlignment="1" applyProtection="1">
      <alignment horizontal="left" vertical="center" wrapText="1"/>
      <protection locked="0"/>
    </xf>
    <xf numFmtId="2" fontId="1" fillId="0" borderId="31" xfId="18" applyNumberFormat="1" applyFont="1" applyFill="1" applyBorder="1" applyAlignment="1" applyProtection="1">
      <alignment horizontal="center" vertical="center" wrapText="1"/>
      <protection locked="0"/>
    </xf>
    <xf numFmtId="1" fontId="1" fillId="0" borderId="30" xfId="18" applyNumberFormat="1" applyFont="1" applyFill="1" applyBorder="1" applyAlignment="1" applyProtection="1">
      <alignment horizontal="center" vertical="center"/>
      <protection locked="0"/>
    </xf>
    <xf numFmtId="0" fontId="114" fillId="0" borderId="30" xfId="19" applyFont="1" applyBorder="1" applyAlignment="1" applyProtection="1">
      <alignment horizontal="left" vertical="center" wrapText="1"/>
      <protection locked="0"/>
    </xf>
    <xf numFmtId="3" fontId="1" fillId="0" borderId="30" xfId="20" applyNumberFormat="1" applyFont="1" applyFill="1" applyBorder="1" applyAlignment="1" applyProtection="1">
      <alignment horizontal="center" vertical="center"/>
      <protection locked="0"/>
    </xf>
    <xf numFmtId="0" fontId="97" fillId="0" borderId="121" xfId="0" applyFont="1" applyBorder="1" applyAlignment="1">
      <alignment horizontal="center"/>
    </xf>
    <xf numFmtId="0" fontId="90" fillId="5" borderId="121" xfId="0" applyFont="1" applyFill="1" applyBorder="1" applyAlignment="1">
      <alignment horizontal="center" vertical="center" wrapText="1"/>
    </xf>
    <xf numFmtId="0" fontId="90" fillId="28" borderId="121" xfId="0" applyFont="1" applyFill="1" applyBorder="1" applyAlignment="1">
      <alignment horizontal="center" vertical="center" wrapText="1"/>
    </xf>
    <xf numFmtId="0" fontId="59" fillId="0" borderId="7" xfId="1" applyFont="1" applyBorder="1" applyAlignment="1">
      <alignment horizontal="center" vertical="center"/>
    </xf>
    <xf numFmtId="0" fontId="59" fillId="0" borderId="9" xfId="1" applyFont="1" applyBorder="1" applyAlignment="1">
      <alignment horizontal="center" vertical="center"/>
    </xf>
    <xf numFmtId="0" fontId="99" fillId="14" borderId="4" xfId="1" applyFont="1" applyFill="1" applyBorder="1" applyAlignment="1">
      <alignment horizontal="center" vertical="center" wrapText="1"/>
    </xf>
    <xf numFmtId="0" fontId="99" fillId="14" borderId="3" xfId="1" applyFont="1" applyFill="1" applyBorder="1" applyAlignment="1">
      <alignment horizontal="center" vertical="center" wrapText="1"/>
    </xf>
    <xf numFmtId="0" fontId="99" fillId="14" borderId="142" xfId="1" applyFont="1" applyFill="1" applyBorder="1" applyAlignment="1">
      <alignment horizontal="center" vertical="center" wrapText="1"/>
    </xf>
    <xf numFmtId="0" fontId="99" fillId="14" borderId="141" xfId="1" applyFont="1" applyFill="1" applyBorder="1" applyAlignment="1">
      <alignment horizontal="center" vertical="center" wrapText="1"/>
    </xf>
    <xf numFmtId="0" fontId="93" fillId="28" borderId="121" xfId="0" applyFont="1" applyFill="1" applyBorder="1" applyAlignment="1">
      <alignment horizontal="center" wrapText="1"/>
    </xf>
    <xf numFmtId="1" fontId="96" fillId="28" borderId="121" xfId="0" applyNumberFormat="1" applyFont="1" applyFill="1" applyBorder="1" applyAlignment="1">
      <alignment horizontal="center" vertical="center"/>
    </xf>
    <xf numFmtId="0" fontId="93" fillId="33" borderId="121" xfId="0" applyFont="1" applyFill="1" applyBorder="1" applyAlignment="1">
      <alignment horizontal="center"/>
    </xf>
    <xf numFmtId="0" fontId="93" fillId="33" borderId="121" xfId="0" applyFont="1" applyFill="1" applyBorder="1" applyAlignment="1" applyProtection="1">
      <alignment horizontal="center" vertical="center"/>
      <protection locked="0"/>
    </xf>
    <xf numFmtId="0" fontId="93" fillId="33" borderId="121" xfId="0" applyFont="1" applyFill="1" applyBorder="1" applyAlignment="1">
      <alignment horizontal="center" vertical="center"/>
    </xf>
    <xf numFmtId="2" fontId="96" fillId="33" borderId="121" xfId="0" applyNumberFormat="1" applyFont="1" applyFill="1" applyBorder="1" applyAlignment="1" applyProtection="1">
      <alignment horizontal="center" vertical="center"/>
      <protection locked="0"/>
    </xf>
    <xf numFmtId="0" fontId="96" fillId="28" borderId="121" xfId="0" applyFont="1" applyFill="1" applyBorder="1" applyAlignment="1">
      <alignment horizontal="center" vertical="center"/>
    </xf>
    <xf numFmtId="0" fontId="90" fillId="34" borderId="121" xfId="0" applyFont="1" applyFill="1" applyBorder="1" applyAlignment="1">
      <alignment horizontal="center" vertical="center" wrapText="1"/>
    </xf>
    <xf numFmtId="0" fontId="12" fillId="33" borderId="121" xfId="0" applyFont="1" applyFill="1" applyBorder="1" applyAlignment="1" applyProtection="1">
      <alignment horizontal="center" vertical="center"/>
      <protection locked="0"/>
    </xf>
    <xf numFmtId="0" fontId="93" fillId="0" borderId="137" xfId="0" applyFont="1" applyBorder="1" applyAlignment="1">
      <alignment horizontal="center" wrapText="1"/>
    </xf>
    <xf numFmtId="0" fontId="93" fillId="0" borderId="138" xfId="0" applyFont="1" applyBorder="1" applyAlignment="1">
      <alignment horizontal="center" wrapText="1"/>
    </xf>
    <xf numFmtId="0" fontId="93" fillId="0" borderId="7" xfId="0" applyFont="1" applyBorder="1" applyAlignment="1">
      <alignment horizontal="center" wrapText="1"/>
    </xf>
    <xf numFmtId="0" fontId="93" fillId="0" borderId="9" xfId="0" applyFont="1" applyBorder="1" applyAlignment="1">
      <alignment horizontal="center" wrapText="1"/>
    </xf>
    <xf numFmtId="0" fontId="93" fillId="33" borderId="4" xfId="0" applyFont="1" applyFill="1" applyBorder="1" applyAlignment="1">
      <alignment horizontal="center" vertical="center" wrapText="1"/>
    </xf>
    <xf numFmtId="0" fontId="93" fillId="33" borderId="6" xfId="0" applyFont="1" applyFill="1" applyBorder="1" applyAlignment="1">
      <alignment horizontal="center" vertical="center" wrapText="1"/>
    </xf>
    <xf numFmtId="0" fontId="93" fillId="33" borderId="75" xfId="0" applyFont="1" applyFill="1" applyBorder="1" applyAlignment="1">
      <alignment horizontal="center" vertical="center" wrapText="1"/>
    </xf>
    <xf numFmtId="0" fontId="93" fillId="33" borderId="30" xfId="0" applyFont="1" applyFill="1" applyBorder="1" applyAlignment="1">
      <alignment horizontal="center" vertical="center" wrapText="1"/>
    </xf>
    <xf numFmtId="0" fontId="93" fillId="28" borderId="3" xfId="0" applyFont="1" applyFill="1" applyBorder="1" applyAlignment="1">
      <alignment horizontal="center" vertical="center" wrapText="1"/>
    </xf>
    <xf numFmtId="0" fontId="93" fillId="28" borderId="100" xfId="0" applyFont="1" applyFill="1" applyBorder="1" applyAlignment="1">
      <alignment horizontal="center" vertical="center" wrapText="1"/>
    </xf>
    <xf numFmtId="0" fontId="93" fillId="33" borderId="3" xfId="0" applyFont="1" applyFill="1" applyBorder="1" applyAlignment="1">
      <alignment horizontal="center" vertical="center" wrapText="1"/>
    </xf>
    <xf numFmtId="0" fontId="93" fillId="33" borderId="100" xfId="0" applyFont="1" applyFill="1" applyBorder="1" applyAlignment="1">
      <alignment horizontal="center" vertical="center" wrapText="1"/>
    </xf>
    <xf numFmtId="0" fontId="93" fillId="0" borderId="126" xfId="0" applyFont="1" applyBorder="1" applyAlignment="1">
      <alignment horizontal="left" wrapText="1"/>
    </xf>
    <xf numFmtId="0" fontId="93" fillId="0" borderId="124" xfId="0" applyFont="1" applyBorder="1" applyAlignment="1">
      <alignment horizontal="left" wrapText="1"/>
    </xf>
    <xf numFmtId="0" fontId="93" fillId="0" borderId="0" xfId="0" applyFont="1" applyBorder="1" applyAlignment="1">
      <alignment horizontal="left" wrapText="1"/>
    </xf>
    <xf numFmtId="0" fontId="93" fillId="0" borderId="125" xfId="0" applyFont="1" applyBorder="1" applyAlignment="1">
      <alignment horizontal="left" wrapText="1"/>
    </xf>
    <xf numFmtId="0" fontId="93" fillId="0" borderId="128" xfId="0" applyFont="1" applyBorder="1" applyAlignment="1">
      <alignment horizontal="left" wrapText="1"/>
    </xf>
    <xf numFmtId="0" fontId="93" fillId="0" borderId="129" xfId="0" applyFont="1" applyBorder="1" applyAlignment="1">
      <alignment horizontal="left" wrapText="1"/>
    </xf>
    <xf numFmtId="0" fontId="93" fillId="28" borderId="10" xfId="0" applyFont="1" applyFill="1" applyBorder="1" applyAlignment="1">
      <alignment horizontal="center" vertical="center" wrapText="1"/>
    </xf>
    <xf numFmtId="0" fontId="93" fillId="28" borderId="5" xfId="0" applyFont="1" applyFill="1" applyAlignment="1">
      <alignment horizontal="center" vertical="center" wrapText="1"/>
    </xf>
    <xf numFmtId="0" fontId="93" fillId="28" borderId="13" xfId="0" applyFont="1" applyFill="1" applyBorder="1" applyAlignment="1">
      <alignment horizontal="center" vertical="center" wrapText="1"/>
    </xf>
    <xf numFmtId="0" fontId="93" fillId="28" borderId="2" xfId="0" applyFont="1" applyFill="1" applyBorder="1" applyAlignment="1">
      <alignment horizontal="center" vertical="center" wrapText="1"/>
    </xf>
    <xf numFmtId="1" fontId="107" fillId="33" borderId="34" xfId="0" applyNumberFormat="1" applyFont="1" applyFill="1" applyBorder="1" applyAlignment="1" applyProtection="1">
      <alignment horizontal="center" vertical="center"/>
      <protection locked="0"/>
    </xf>
    <xf numFmtId="1" fontId="107" fillId="33" borderId="143" xfId="0" applyNumberFormat="1" applyFont="1" applyFill="1" applyBorder="1" applyAlignment="1" applyProtection="1">
      <alignment horizontal="center" vertical="center"/>
      <protection locked="0"/>
    </xf>
    <xf numFmtId="1" fontId="107" fillId="33" borderId="17" xfId="0" applyNumberFormat="1" applyFont="1" applyFill="1" applyBorder="1" applyAlignment="1" applyProtection="1">
      <alignment horizontal="center" vertical="center"/>
      <protection locked="0"/>
    </xf>
    <xf numFmtId="1" fontId="107" fillId="33" borderId="133" xfId="0" applyNumberFormat="1" applyFont="1" applyFill="1" applyBorder="1" applyAlignment="1" applyProtection="1">
      <alignment horizontal="center" vertical="center"/>
      <protection locked="0"/>
    </xf>
    <xf numFmtId="1" fontId="107" fillId="33" borderId="75" xfId="0" applyNumberFormat="1" applyFont="1" applyFill="1" applyBorder="1" applyAlignment="1" applyProtection="1">
      <alignment horizontal="center" vertical="center"/>
      <protection locked="0"/>
    </xf>
    <xf numFmtId="1" fontId="107" fillId="33" borderId="100" xfId="0" applyNumberFormat="1" applyFont="1" applyFill="1" applyBorder="1" applyAlignment="1" applyProtection="1">
      <alignment horizontal="center" vertical="center"/>
      <protection locked="0"/>
    </xf>
    <xf numFmtId="1" fontId="107" fillId="28" borderId="150" xfId="0" applyNumberFormat="1" applyFont="1" applyFill="1" applyBorder="1" applyAlignment="1">
      <alignment horizontal="center" vertical="center"/>
    </xf>
    <xf numFmtId="1" fontId="107" fillId="28" borderId="101" xfId="0" applyNumberFormat="1" applyFont="1" applyFill="1" applyBorder="1" applyAlignment="1">
      <alignment horizontal="center" vertical="center"/>
    </xf>
    <xf numFmtId="1" fontId="107" fillId="28" borderId="17" xfId="0" applyNumberFormat="1" applyFont="1" applyFill="1" applyBorder="1" applyAlignment="1">
      <alignment horizontal="center" vertical="center"/>
    </xf>
    <xf numFmtId="1" fontId="107" fillId="28" borderId="0" xfId="0" applyNumberFormat="1" applyFont="1" applyFill="1" applyBorder="1" applyAlignment="1">
      <alignment horizontal="center" vertical="center"/>
    </xf>
    <xf numFmtId="1" fontId="107" fillId="28" borderId="144" xfId="0" applyNumberFormat="1" applyFont="1" applyFill="1" applyBorder="1" applyAlignment="1">
      <alignment horizontal="center" vertical="center"/>
    </xf>
    <xf numFmtId="1" fontId="107" fillId="28" borderId="69" xfId="0" applyNumberFormat="1" applyFont="1" applyFill="1" applyBorder="1" applyAlignment="1">
      <alignment horizontal="center" vertical="center"/>
    </xf>
    <xf numFmtId="0" fontId="93" fillId="28" borderId="7" xfId="0" applyFont="1" applyFill="1" applyBorder="1" applyAlignment="1">
      <alignment horizontal="center"/>
    </xf>
    <xf numFmtId="0" fontId="93" fillId="28" borderId="9" xfId="0" applyFont="1" applyFill="1" applyBorder="1" applyAlignment="1">
      <alignment horizontal="center"/>
    </xf>
    <xf numFmtId="0" fontId="93" fillId="28" borderId="10" xfId="0" applyFont="1" applyFill="1" applyBorder="1" applyAlignment="1">
      <alignment horizontal="center"/>
    </xf>
    <xf numFmtId="0" fontId="93" fillId="28" borderId="7" xfId="0" applyFont="1" applyFill="1" applyBorder="1" applyAlignment="1">
      <alignment horizontal="center" vertical="center" wrapText="1"/>
    </xf>
    <xf numFmtId="0" fontId="93" fillId="0" borderId="136" xfId="0" applyFont="1" applyBorder="1" applyAlignment="1">
      <alignment horizontal="center"/>
    </xf>
    <xf numFmtId="0" fontId="108" fillId="0" borderId="4" xfId="1" applyFont="1" applyBorder="1" applyAlignment="1">
      <alignment horizontal="center" vertical="center"/>
    </xf>
    <xf numFmtId="0" fontId="108" fillId="0" borderId="6" xfId="1" applyFont="1" applyBorder="1" applyAlignment="1">
      <alignment horizontal="center" vertical="center"/>
    </xf>
    <xf numFmtId="0" fontId="108" fillId="0" borderId="3" xfId="1" applyFont="1" applyBorder="1" applyAlignment="1">
      <alignment horizontal="center" vertical="center"/>
    </xf>
    <xf numFmtId="0" fontId="108" fillId="0" borderId="17" xfId="1" applyFont="1" applyBorder="1" applyAlignment="1">
      <alignment horizontal="center" vertical="center"/>
    </xf>
    <xf numFmtId="0" fontId="108" fillId="0" borderId="0" xfId="1" applyFont="1" applyBorder="1" applyAlignment="1">
      <alignment horizontal="center" vertical="center"/>
    </xf>
    <xf numFmtId="0" fontId="108" fillId="0" borderId="133" xfId="1" applyFont="1" applyBorder="1" applyAlignment="1">
      <alignment horizontal="center" vertical="center"/>
    </xf>
    <xf numFmtId="0" fontId="93" fillId="0" borderId="7" xfId="0" applyFont="1" applyBorder="1" applyAlignment="1">
      <alignment horizontal="right"/>
    </xf>
    <xf numFmtId="0" fontId="93" fillId="0" borderId="10" xfId="0" applyFont="1" applyBorder="1" applyAlignment="1">
      <alignment horizontal="right"/>
    </xf>
    <xf numFmtId="0" fontId="93" fillId="0" borderId="4" xfId="0" applyFont="1" applyBorder="1" applyAlignment="1">
      <alignment horizontal="right"/>
    </xf>
    <xf numFmtId="0" fontId="93" fillId="0" borderId="3" xfId="0" applyFont="1" applyBorder="1" applyAlignment="1">
      <alignment horizontal="right"/>
    </xf>
    <xf numFmtId="0" fontId="93" fillId="0" borderId="121" xfId="0" applyFont="1" applyBorder="1" applyAlignment="1">
      <alignment horizontal="center" vertical="center"/>
    </xf>
    <xf numFmtId="0" fontId="93" fillId="0" borderId="121" xfId="0" applyFont="1" applyBorder="1" applyAlignment="1">
      <alignment horizontal="center"/>
    </xf>
    <xf numFmtId="0" fontId="93" fillId="28" borderId="134" xfId="0" applyFont="1" applyFill="1" applyBorder="1" applyAlignment="1">
      <alignment horizontal="center" vertical="center"/>
    </xf>
    <xf numFmtId="0" fontId="93" fillId="28" borderId="6" xfId="0" applyFont="1" applyFill="1" applyBorder="1" applyAlignment="1">
      <alignment horizontal="center" vertical="center"/>
    </xf>
    <xf numFmtId="0" fontId="93" fillId="28" borderId="135" xfId="0" applyFont="1" applyFill="1" applyBorder="1" applyAlignment="1">
      <alignment horizontal="center" vertical="center"/>
    </xf>
    <xf numFmtId="0" fontId="93" fillId="28" borderId="38" xfId="0" applyFont="1" applyFill="1" applyBorder="1" applyAlignment="1">
      <alignment horizontal="center" vertical="center"/>
    </xf>
    <xf numFmtId="1" fontId="12" fillId="28" borderId="152" xfId="0" applyNumberFormat="1" applyFont="1" applyFill="1" applyBorder="1" applyAlignment="1">
      <alignment horizontal="center" vertical="center"/>
    </xf>
    <xf numFmtId="1" fontId="12" fillId="28" borderId="153" xfId="0" applyNumberFormat="1" applyFont="1" applyFill="1" applyBorder="1" applyAlignment="1">
      <alignment horizontal="center" vertical="center"/>
    </xf>
    <xf numFmtId="0" fontId="12" fillId="28" borderId="13" xfId="0" applyFont="1" applyFill="1" applyBorder="1" applyAlignment="1">
      <alignment horizontal="center" vertical="center"/>
    </xf>
    <xf numFmtId="0" fontId="12" fillId="28" borderId="2" xfId="0" applyFont="1" applyFill="1" applyBorder="1" applyAlignment="1">
      <alignment horizontal="center" vertical="center"/>
    </xf>
    <xf numFmtId="0" fontId="93" fillId="33" borderId="139" xfId="0" applyFont="1" applyFill="1" applyBorder="1" applyAlignment="1" applyProtection="1">
      <alignment horizontal="center" vertical="center"/>
      <protection locked="0"/>
    </xf>
    <xf numFmtId="0" fontId="93" fillId="33" borderId="140" xfId="0" applyFont="1" applyFill="1" applyBorder="1" applyAlignment="1" applyProtection="1">
      <alignment horizontal="center" vertical="center"/>
      <protection locked="0"/>
    </xf>
    <xf numFmtId="0" fontId="93" fillId="28" borderId="4" xfId="0" applyFont="1" applyFill="1" applyBorder="1" applyAlignment="1">
      <alignment horizontal="center" vertical="center" wrapText="1"/>
    </xf>
    <xf numFmtId="0" fontId="93" fillId="28" borderId="144" xfId="0" applyFont="1" applyFill="1" applyBorder="1" applyAlignment="1">
      <alignment horizontal="center" vertical="center" wrapText="1"/>
    </xf>
    <xf numFmtId="0" fontId="93" fillId="28" borderId="145" xfId="0" applyFont="1" applyFill="1" applyBorder="1" applyAlignment="1">
      <alignment horizontal="center" vertical="center" wrapText="1"/>
    </xf>
    <xf numFmtId="164" fontId="69" fillId="23" borderId="54" xfId="4" applyNumberFormat="1" applyFont="1" applyFill="1" applyBorder="1" applyAlignment="1">
      <alignment horizontal="center" vertical="center" wrapText="1"/>
    </xf>
    <xf numFmtId="164" fontId="69" fillId="23" borderId="55" xfId="4" applyNumberFormat="1" applyFont="1" applyFill="1" applyBorder="1" applyAlignment="1">
      <alignment horizontal="center" vertical="center" wrapText="1"/>
    </xf>
    <xf numFmtId="164" fontId="69" fillId="23" borderId="56" xfId="4" applyNumberFormat="1" applyFont="1" applyFill="1" applyBorder="1" applyAlignment="1">
      <alignment horizontal="center" vertical="center" wrapText="1"/>
    </xf>
    <xf numFmtId="164" fontId="69" fillId="21" borderId="63" xfId="4" applyNumberFormat="1" applyFont="1" applyFill="1" applyBorder="1" applyAlignment="1">
      <alignment horizontal="center" vertical="center" wrapText="1"/>
    </xf>
    <xf numFmtId="164" fontId="69" fillId="21" borderId="64" xfId="4" applyNumberFormat="1" applyFont="1" applyFill="1" applyBorder="1" applyAlignment="1">
      <alignment horizontal="center" vertical="center" wrapText="1"/>
    </xf>
    <xf numFmtId="164" fontId="69" fillId="21" borderId="65" xfId="4" applyNumberFormat="1" applyFont="1" applyFill="1" applyBorder="1" applyAlignment="1">
      <alignment horizontal="center" vertical="center" wrapText="1"/>
    </xf>
    <xf numFmtId="0" fontId="69" fillId="23" borderId="53" xfId="4" applyFont="1" applyFill="1" applyBorder="1" applyAlignment="1">
      <alignment horizontal="center" vertical="center"/>
    </xf>
    <xf numFmtId="0" fontId="69" fillId="23" borderId="55" xfId="4" applyFont="1" applyFill="1" applyBorder="1" applyAlignment="1">
      <alignment horizontal="center" vertical="center"/>
    </xf>
    <xf numFmtId="0" fontId="69" fillId="23" borderId="57" xfId="4" applyFont="1" applyFill="1" applyBorder="1" applyAlignment="1">
      <alignment horizontal="center" vertical="center"/>
    </xf>
    <xf numFmtId="0" fontId="69" fillId="24" borderId="53" xfId="4" applyFont="1" applyFill="1" applyBorder="1" applyAlignment="1">
      <alignment horizontal="center" vertical="center"/>
    </xf>
    <xf numFmtId="0" fontId="69" fillId="24" borderId="55" xfId="4" applyFont="1" applyFill="1" applyBorder="1" applyAlignment="1">
      <alignment horizontal="center" vertical="center"/>
    </xf>
    <xf numFmtId="0" fontId="69" fillId="24" borderId="57" xfId="4" applyFont="1" applyFill="1" applyBorder="1" applyAlignment="1">
      <alignment horizontal="center" vertical="center"/>
    </xf>
    <xf numFmtId="0" fontId="69" fillId="25" borderId="53" xfId="4" applyFont="1" applyFill="1" applyBorder="1" applyAlignment="1">
      <alignment horizontal="center" vertical="center"/>
    </xf>
    <xf numFmtId="0" fontId="69" fillId="25" borderId="55" xfId="4" applyFont="1" applyFill="1" applyBorder="1" applyAlignment="1">
      <alignment horizontal="center" vertical="center"/>
    </xf>
    <xf numFmtId="0" fontId="69" fillId="25" borderId="57" xfId="4" applyFont="1" applyFill="1" applyBorder="1" applyAlignment="1">
      <alignment horizontal="center" vertical="center"/>
    </xf>
    <xf numFmtId="0" fontId="69" fillId="21" borderId="66" xfId="4" applyFont="1" applyFill="1" applyBorder="1" applyAlignment="1">
      <alignment horizontal="center" vertical="center"/>
    </xf>
    <xf numFmtId="0" fontId="69" fillId="21" borderId="60" xfId="4" applyFont="1" applyFill="1" applyBorder="1" applyAlignment="1">
      <alignment horizontal="center" vertical="center"/>
    </xf>
    <xf numFmtId="0" fontId="69" fillId="21" borderId="62" xfId="4" applyFont="1" applyFill="1" applyBorder="1" applyAlignment="1">
      <alignment horizontal="center" vertical="center"/>
    </xf>
    <xf numFmtId="164" fontId="69" fillId="26" borderId="59" xfId="4" applyNumberFormat="1" applyFont="1" applyFill="1" applyBorder="1" applyAlignment="1">
      <alignment horizontal="center" vertical="center" wrapText="1"/>
    </xf>
    <xf numFmtId="164" fontId="69" fillId="26" borderId="60" xfId="4" applyNumberFormat="1" applyFont="1" applyFill="1" applyBorder="1" applyAlignment="1">
      <alignment horizontal="center" vertical="center" wrapText="1"/>
    </xf>
    <xf numFmtId="164" fontId="69" fillId="26" borderId="61" xfId="4" applyNumberFormat="1" applyFont="1" applyFill="1" applyBorder="1" applyAlignment="1">
      <alignment horizontal="center" vertical="center" wrapText="1"/>
    </xf>
    <xf numFmtId="164" fontId="69" fillId="22" borderId="54" xfId="4" applyNumberFormat="1" applyFont="1" applyFill="1" applyBorder="1" applyAlignment="1">
      <alignment horizontal="center" vertical="center" wrapText="1"/>
    </xf>
    <xf numFmtId="164" fontId="69" fillId="22" borderId="55" xfId="4" applyNumberFormat="1" applyFont="1" applyFill="1" applyBorder="1" applyAlignment="1">
      <alignment horizontal="center" vertical="center" wrapText="1"/>
    </xf>
    <xf numFmtId="164" fontId="69" fillId="22" borderId="56" xfId="4" applyNumberFormat="1" applyFont="1" applyFill="1" applyBorder="1" applyAlignment="1">
      <alignment horizontal="center" vertical="center" wrapText="1"/>
    </xf>
    <xf numFmtId="164" fontId="69" fillId="25" borderId="54" xfId="4" applyNumberFormat="1" applyFont="1" applyFill="1" applyBorder="1" applyAlignment="1">
      <alignment horizontal="center" vertical="center" wrapText="1"/>
    </xf>
    <xf numFmtId="164" fontId="69" fillId="25" borderId="55" xfId="4" applyNumberFormat="1" applyFont="1" applyFill="1" applyBorder="1" applyAlignment="1">
      <alignment horizontal="center" vertical="center" wrapText="1"/>
    </xf>
    <xf numFmtId="164" fontId="69" fillId="25" borderId="56" xfId="4" applyNumberFormat="1" applyFont="1" applyFill="1" applyBorder="1" applyAlignment="1">
      <alignment horizontal="center" vertical="center" wrapText="1"/>
    </xf>
    <xf numFmtId="164" fontId="69" fillId="24" borderId="54" xfId="4" applyNumberFormat="1" applyFont="1" applyFill="1" applyBorder="1" applyAlignment="1">
      <alignment horizontal="center" vertical="center" wrapText="1"/>
    </xf>
    <xf numFmtId="164" fontId="69" fillId="24" borderId="55" xfId="4" applyNumberFormat="1" applyFont="1" applyFill="1" applyBorder="1" applyAlignment="1">
      <alignment horizontal="center" vertical="center" wrapText="1"/>
    </xf>
    <xf numFmtId="164" fontId="69" fillId="24" borderId="56" xfId="4" applyNumberFormat="1" applyFont="1" applyFill="1" applyBorder="1" applyAlignment="1">
      <alignment horizontal="center" vertical="center" wrapText="1"/>
    </xf>
    <xf numFmtId="20" fontId="22" fillId="12" borderId="30" xfId="0" applyNumberFormat="1" applyFont="1" applyFill="1" applyBorder="1" applyAlignment="1">
      <alignment horizontal="center" vertical="center"/>
    </xf>
    <xf numFmtId="20" fontId="22" fillId="12" borderId="85" xfId="0" applyNumberFormat="1" applyFont="1" applyFill="1" applyBorder="1" applyAlignment="1">
      <alignment horizontal="center" vertical="center"/>
    </xf>
    <xf numFmtId="20" fontId="22" fillId="12" borderId="15" xfId="0" applyNumberFormat="1" applyFont="1" applyFill="1" applyBorder="1" applyAlignment="1">
      <alignment horizontal="center" vertical="center"/>
    </xf>
    <xf numFmtId="20" fontId="22" fillId="12" borderId="109" xfId="0" applyNumberFormat="1" applyFont="1" applyFill="1" applyBorder="1" applyAlignment="1">
      <alignment horizontal="center" vertical="center"/>
    </xf>
    <xf numFmtId="2" fontId="22" fillId="12" borderId="43" xfId="0" applyNumberFormat="1" applyFont="1" applyFill="1" applyBorder="1" applyAlignment="1">
      <alignment horizontal="center" vertical="center" wrapText="1"/>
    </xf>
    <xf numFmtId="2" fontId="22" fillId="12" borderId="44" xfId="0" applyNumberFormat="1" applyFont="1" applyFill="1" applyBorder="1" applyAlignment="1">
      <alignment horizontal="center" vertical="center" wrapText="1"/>
    </xf>
    <xf numFmtId="0" fontId="48" fillId="12" borderId="43" xfId="0" applyFont="1" applyFill="1" applyBorder="1" applyAlignment="1">
      <alignment horizontal="center" vertical="center" wrapText="1"/>
    </xf>
    <xf numFmtId="0" fontId="48" fillId="12" borderId="44" xfId="0" applyFont="1" applyFill="1" applyBorder="1" applyAlignment="1">
      <alignment horizontal="center" vertical="center" wrapText="1"/>
    </xf>
    <xf numFmtId="2" fontId="76" fillId="12" borderId="154" xfId="2" applyNumberFormat="1" applyFont="1" applyFill="1" applyBorder="1" applyAlignment="1" applyProtection="1">
      <alignment horizontal="center" vertical="center"/>
    </xf>
    <xf numFmtId="2" fontId="76" fillId="12" borderId="0" xfId="2" applyNumberFormat="1" applyFont="1" applyFill="1" applyBorder="1" applyAlignment="1" applyProtection="1">
      <alignment horizontal="center" vertical="center"/>
    </xf>
    <xf numFmtId="2" fontId="76" fillId="12" borderId="30" xfId="2" applyNumberFormat="1" applyFont="1" applyFill="1" applyBorder="1" applyAlignment="1" applyProtection="1">
      <alignment horizontal="center" vertical="center"/>
    </xf>
    <xf numFmtId="20" fontId="48" fillId="12" borderId="154" xfId="0" applyNumberFormat="1" applyFont="1" applyFill="1" applyBorder="1" applyAlignment="1">
      <alignment horizontal="center" vertical="center"/>
    </xf>
    <xf numFmtId="20" fontId="48" fillId="12" borderId="0" xfId="0" applyNumberFormat="1" applyFont="1" applyFill="1" applyBorder="1" applyAlignment="1">
      <alignment horizontal="center" vertical="center"/>
    </xf>
    <xf numFmtId="20" fontId="48" fillId="12" borderId="30" xfId="0" applyNumberFormat="1" applyFont="1" applyFill="1" applyBorder="1" applyAlignment="1">
      <alignment horizontal="center" vertical="center"/>
    </xf>
    <xf numFmtId="2" fontId="44" fillId="12" borderId="0" xfId="2" applyNumberFormat="1" applyFont="1" applyFill="1" applyBorder="1" applyAlignment="1" applyProtection="1">
      <alignment horizontal="center" vertical="center"/>
    </xf>
    <xf numFmtId="2" fontId="44" fillId="12" borderId="30" xfId="2" applyNumberFormat="1" applyFont="1" applyFill="1" applyBorder="1" applyAlignment="1" applyProtection="1">
      <alignment horizontal="center" vertical="center"/>
    </xf>
    <xf numFmtId="20" fontId="22" fillId="12" borderId="0" xfId="0" applyNumberFormat="1" applyFont="1" applyFill="1" applyBorder="1" applyAlignment="1">
      <alignment horizontal="center" vertical="center"/>
    </xf>
    <xf numFmtId="1" fontId="44" fillId="12" borderId="0" xfId="2" applyNumberFormat="1" applyFont="1" applyFill="1" applyBorder="1" applyAlignment="1" applyProtection="1">
      <alignment horizontal="center" vertical="center"/>
    </xf>
    <xf numFmtId="1" fontId="44" fillId="12" borderId="155" xfId="2" applyNumberFormat="1" applyFont="1" applyFill="1" applyBorder="1" applyAlignment="1" applyProtection="1">
      <alignment horizontal="center" vertical="center"/>
    </xf>
    <xf numFmtId="20" fontId="22" fillId="12" borderId="155" xfId="0" applyNumberFormat="1" applyFont="1" applyFill="1" applyBorder="1" applyAlignment="1">
      <alignment horizontal="center" vertical="center"/>
    </xf>
    <xf numFmtId="0" fontId="34" fillId="2" borderId="50" xfId="3" applyFont="1" applyBorder="1" applyAlignment="1">
      <alignment horizontal="center" vertical="center" wrapText="1"/>
    </xf>
    <xf numFmtId="0" fontId="34" fillId="2" borderId="30" xfId="3" applyFont="1" applyBorder="1" applyAlignment="1">
      <alignment horizontal="center" vertical="center" wrapText="1"/>
    </xf>
    <xf numFmtId="0" fontId="34" fillId="2" borderId="85" xfId="3" applyFont="1" applyBorder="1" applyAlignment="1">
      <alignment horizontal="center" vertical="center" wrapText="1"/>
    </xf>
    <xf numFmtId="0" fontId="34" fillId="2" borderId="49" xfId="3" applyFont="1" applyBorder="1" applyAlignment="1" applyProtection="1">
      <alignment horizontal="center" vertical="center" wrapText="1"/>
    </xf>
    <xf numFmtId="0" fontId="34" fillId="2" borderId="0" xfId="3" applyFont="1" applyBorder="1" applyAlignment="1" applyProtection="1">
      <alignment horizontal="center" vertical="center" wrapText="1"/>
    </xf>
    <xf numFmtId="0" fontId="34" fillId="2" borderId="86" xfId="3" applyFont="1" applyBorder="1" applyAlignment="1" applyProtection="1">
      <alignment horizontal="center" vertical="center" wrapText="1"/>
    </xf>
    <xf numFmtId="0" fontId="36" fillId="2" borderId="21"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46" xfId="0" applyFont="1" applyFill="1" applyBorder="1" applyAlignment="1">
      <alignment horizontal="center" vertical="center" wrapText="1"/>
    </xf>
    <xf numFmtId="0" fontId="36" fillId="2" borderId="47" xfId="0" applyFont="1" applyFill="1" applyBorder="1" applyAlignment="1">
      <alignment horizontal="center" vertical="center" wrapText="1"/>
    </xf>
    <xf numFmtId="0" fontId="36" fillId="2" borderId="38" xfId="0" applyFont="1" applyFill="1" applyBorder="1" applyAlignment="1">
      <alignment horizontal="center" vertical="center" wrapText="1"/>
    </xf>
    <xf numFmtId="0" fontId="36" fillId="2" borderId="48" xfId="0" applyFont="1" applyFill="1" applyBorder="1" applyAlignment="1">
      <alignment horizontal="center" vertical="center" wrapText="1"/>
    </xf>
    <xf numFmtId="0" fontId="69" fillId="22" borderId="67" xfId="4" applyFont="1" applyFill="1" applyBorder="1" applyAlignment="1">
      <alignment horizontal="center" vertical="center"/>
    </xf>
    <xf numFmtId="0" fontId="69" fillId="22" borderId="64" xfId="4" applyFont="1" applyFill="1" applyBorder="1" applyAlignment="1">
      <alignment horizontal="center" vertical="center"/>
    </xf>
    <xf numFmtId="0" fontId="69" fillId="22" borderId="68" xfId="4" applyFont="1" applyFill="1" applyBorder="1" applyAlignment="1">
      <alignment horizontal="center" vertical="center"/>
    </xf>
    <xf numFmtId="0" fontId="69" fillId="21" borderId="53" xfId="4" applyFont="1" applyFill="1" applyBorder="1" applyAlignment="1">
      <alignment horizontal="center" vertical="center"/>
    </xf>
    <xf numFmtId="0" fontId="69" fillId="21" borderId="55" xfId="4" applyFont="1" applyFill="1" applyBorder="1" applyAlignment="1">
      <alignment horizontal="center" vertical="center"/>
    </xf>
    <xf numFmtId="0" fontId="69" fillId="21" borderId="57" xfId="4" applyFont="1" applyFill="1" applyBorder="1" applyAlignment="1">
      <alignment horizontal="center" vertical="center"/>
    </xf>
    <xf numFmtId="0" fontId="24" fillId="0" borderId="0" xfId="1" applyFont="1" applyFill="1" applyBorder="1" applyAlignment="1">
      <alignment horizontal="center" vertical="center" wrapText="1"/>
    </xf>
    <xf numFmtId="0" fontId="23" fillId="12" borderId="33" xfId="0" applyFont="1" applyFill="1" applyBorder="1" applyAlignment="1">
      <alignment horizontal="center" vertical="center" textRotation="90"/>
    </xf>
    <xf numFmtId="0" fontId="23" fillId="12" borderId="29" xfId="0" applyFont="1" applyFill="1" applyBorder="1" applyAlignment="1">
      <alignment horizontal="center" vertical="center" textRotation="90"/>
    </xf>
    <xf numFmtId="0" fontId="23" fillId="12" borderId="17" xfId="0" applyFont="1" applyFill="1" applyBorder="1" applyAlignment="1">
      <alignment horizontal="center" vertical="center" textRotation="90"/>
    </xf>
    <xf numFmtId="0" fontId="23" fillId="12" borderId="75" xfId="0" applyFont="1" applyFill="1" applyBorder="1" applyAlignment="1">
      <alignment horizontal="center" vertical="center" textRotation="90"/>
    </xf>
    <xf numFmtId="0" fontId="34" fillId="2" borderId="21" xfId="3" applyFont="1" applyBorder="1" applyAlignment="1">
      <alignment horizontal="center" vertical="center" wrapText="1"/>
    </xf>
    <xf numFmtId="0" fontId="34" fillId="2" borderId="15" xfId="3" applyFont="1" applyBorder="1" applyAlignment="1">
      <alignment horizontal="center" vertical="center" wrapText="1"/>
    </xf>
    <xf numFmtId="0" fontId="34" fillId="2" borderId="46" xfId="3" applyFont="1" applyBorder="1" applyAlignment="1">
      <alignment horizontal="center" vertical="center" wrapText="1"/>
    </xf>
    <xf numFmtId="20" fontId="22" fillId="12" borderId="82" xfId="0" applyNumberFormat="1" applyFont="1" applyFill="1" applyBorder="1" applyAlignment="1">
      <alignment horizontal="center" vertical="center"/>
    </xf>
    <xf numFmtId="20" fontId="22" fillId="12" borderId="83" xfId="0" applyNumberFormat="1" applyFont="1" applyFill="1" applyBorder="1" applyAlignment="1">
      <alignment horizontal="center" vertical="center"/>
    </xf>
    <xf numFmtId="20" fontId="71" fillId="35" borderId="113" xfId="0" applyNumberFormat="1" applyFont="1" applyFill="1" applyBorder="1" applyAlignment="1">
      <alignment horizontal="center" vertical="center" wrapText="1"/>
    </xf>
    <xf numFmtId="20" fontId="71" fillId="35" borderId="114" xfId="0" applyNumberFormat="1" applyFont="1" applyFill="1" applyBorder="1" applyAlignment="1">
      <alignment horizontal="center" vertical="center" wrapText="1"/>
    </xf>
    <xf numFmtId="1" fontId="67" fillId="12" borderId="0" xfId="2" applyNumberFormat="1" applyFont="1" applyFill="1" applyBorder="1" applyAlignment="1" applyProtection="1">
      <alignment horizontal="center" vertical="center"/>
    </xf>
    <xf numFmtId="1" fontId="67" fillId="12" borderId="11" xfId="2" applyNumberFormat="1" applyFont="1" applyFill="1" applyBorder="1" applyAlignment="1" applyProtection="1">
      <alignment horizontal="center" vertical="center"/>
    </xf>
    <xf numFmtId="20" fontId="68" fillId="12" borderId="0" xfId="0" applyNumberFormat="1" applyFont="1" applyFill="1" applyBorder="1" applyAlignment="1">
      <alignment horizontal="center" vertical="center"/>
    </xf>
    <xf numFmtId="20" fontId="68" fillId="12" borderId="11" xfId="0" applyNumberFormat="1" applyFont="1" applyFill="1" applyBorder="1" applyAlignment="1">
      <alignment horizontal="center" vertical="center"/>
    </xf>
    <xf numFmtId="0" fontId="23" fillId="12" borderId="34" xfId="0" applyFont="1" applyFill="1" applyBorder="1" applyAlignment="1">
      <alignment horizontal="center" vertical="center" textRotation="90"/>
    </xf>
    <xf numFmtId="0" fontId="23" fillId="12" borderId="35" xfId="0" applyFont="1" applyFill="1" applyBorder="1" applyAlignment="1">
      <alignment horizontal="center" vertical="center" textRotation="90"/>
    </xf>
    <xf numFmtId="0" fontId="48" fillId="12" borderId="98" xfId="0" applyFont="1" applyFill="1" applyBorder="1" applyAlignment="1">
      <alignment horizontal="center" vertical="center" wrapText="1"/>
    </xf>
    <xf numFmtId="2" fontId="67" fillId="12" borderId="44" xfId="0" applyNumberFormat="1" applyFont="1" applyFill="1" applyBorder="1" applyAlignment="1">
      <alignment horizontal="center" vertical="center"/>
    </xf>
    <xf numFmtId="0" fontId="67" fillId="12" borderId="44" xfId="0" applyFont="1" applyFill="1" applyBorder="1" applyAlignment="1">
      <alignment horizontal="center" vertical="center"/>
    </xf>
    <xf numFmtId="2" fontId="43" fillId="28" borderId="106" xfId="0" applyNumberFormat="1" applyFont="1" applyFill="1" applyBorder="1" applyAlignment="1">
      <alignment horizontal="center" wrapText="1"/>
    </xf>
    <xf numFmtId="2" fontId="43" fillId="28" borderId="107" xfId="0" applyNumberFormat="1" applyFont="1" applyFill="1" applyBorder="1" applyAlignment="1">
      <alignment horizontal="center" wrapText="1"/>
    </xf>
    <xf numFmtId="0" fontId="98" fillId="0" borderId="75" xfId="1" applyFont="1" applyBorder="1" applyAlignment="1">
      <alignment horizontal="center" vertical="center"/>
    </xf>
    <xf numFmtId="0" fontId="98" fillId="0" borderId="30" xfId="1" applyFont="1" applyBorder="1" applyAlignment="1">
      <alignment horizontal="center" vertical="center"/>
    </xf>
    <xf numFmtId="0" fontId="82" fillId="28" borderId="30" xfId="1" applyFont="1" applyFill="1" applyBorder="1" applyAlignment="1" applyProtection="1">
      <alignment horizontal="center" vertical="center" wrapText="1"/>
    </xf>
    <xf numFmtId="0" fontId="82" fillId="28" borderId="100" xfId="1" applyFont="1" applyFill="1" applyBorder="1" applyAlignment="1" applyProtection="1">
      <alignment horizontal="center" vertical="center" wrapText="1"/>
    </xf>
    <xf numFmtId="0" fontId="109" fillId="0" borderId="4" xfId="1" applyFont="1" applyBorder="1" applyAlignment="1">
      <alignment horizontal="center" vertical="center"/>
    </xf>
    <xf numFmtId="0" fontId="109" fillId="0" borderId="6" xfId="1" applyFont="1" applyBorder="1" applyAlignment="1">
      <alignment horizontal="center" vertical="center"/>
    </xf>
    <xf numFmtId="0" fontId="80" fillId="28" borderId="6" xfId="0" applyFont="1" applyFill="1" applyBorder="1" applyAlignment="1">
      <alignment horizontal="center" vertical="center"/>
    </xf>
    <xf numFmtId="0" fontId="80" fillId="28" borderId="3" xfId="0" applyFont="1" applyFill="1" applyBorder="1" applyAlignment="1">
      <alignment horizontal="center" vertical="center"/>
    </xf>
    <xf numFmtId="0" fontId="13" fillId="14" borderId="22" xfId="0" applyFont="1" applyFill="1" applyBorder="1" applyAlignment="1">
      <alignment horizontal="center" vertical="center" wrapText="1"/>
    </xf>
    <xf numFmtId="0" fontId="13" fillId="14" borderId="23" xfId="0" applyFont="1" applyFill="1" applyBorder="1" applyAlignment="1">
      <alignment horizontal="center" vertical="center" wrapText="1"/>
    </xf>
    <xf numFmtId="0" fontId="13" fillId="14" borderId="115" xfId="0" applyFont="1" applyFill="1" applyBorder="1" applyAlignment="1">
      <alignment horizontal="center" vertical="center" wrapText="1"/>
    </xf>
    <xf numFmtId="0" fontId="13" fillId="14" borderId="116" xfId="0" applyFont="1" applyFill="1" applyBorder="1" applyAlignment="1">
      <alignment horizontal="center" vertical="center" wrapText="1"/>
    </xf>
    <xf numFmtId="0" fontId="0" fillId="0" borderId="5" xfId="0"/>
    <xf numFmtId="20" fontId="10" fillId="5" borderId="20" xfId="1" applyNumberFormat="1" applyFont="1" applyFill="1" applyBorder="1" applyAlignment="1">
      <alignment horizontal="center" vertical="center"/>
    </xf>
    <xf numFmtId="20" fontId="10" fillId="5" borderId="19" xfId="1" applyNumberFormat="1" applyFont="1" applyFill="1" applyBorder="1" applyAlignment="1">
      <alignment horizontal="center" vertical="center"/>
    </xf>
    <xf numFmtId="164" fontId="33" fillId="9" borderId="102" xfId="4" applyNumberFormat="1" applyFont="1" applyFill="1" applyBorder="1" applyAlignment="1">
      <alignment horizontal="center" vertical="center" wrapText="1"/>
    </xf>
    <xf numFmtId="164" fontId="33" fillId="9" borderId="10" xfId="4" applyNumberFormat="1" applyFont="1" applyFill="1" applyBorder="1" applyAlignment="1">
      <alignment horizontal="center" vertical="center" wrapText="1"/>
    </xf>
    <xf numFmtId="164" fontId="33" fillId="11" borderId="50" xfId="4" applyNumberFormat="1" applyFont="1" applyFill="1" applyBorder="1" applyAlignment="1">
      <alignment horizontal="center" vertical="center" wrapText="1"/>
    </xf>
    <xf numFmtId="164" fontId="33" fillId="11" borderId="100" xfId="4" applyNumberFormat="1"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11" xfId="0" applyFont="1" applyFill="1" applyBorder="1" applyAlignment="1">
      <alignment horizontal="center" vertical="center" wrapText="1"/>
    </xf>
    <xf numFmtId="0" fontId="23" fillId="14" borderId="39" xfId="10" applyFont="1" applyFill="1" applyBorder="1" applyAlignment="1" applyProtection="1">
      <alignment horizontal="center" vertical="center" wrapText="1"/>
    </xf>
    <xf numFmtId="0" fontId="23" fillId="14" borderId="40" xfId="10" applyFont="1" applyFill="1" applyBorder="1" applyAlignment="1" applyProtection="1">
      <alignment horizontal="center" vertical="center" wrapText="1"/>
    </xf>
    <xf numFmtId="0" fontId="20" fillId="32" borderId="12" xfId="12" applyFill="1" applyAlignment="1" applyProtection="1">
      <alignment horizontal="center"/>
    </xf>
    <xf numFmtId="0" fontId="20" fillId="32" borderId="103" xfId="12" applyFill="1" applyBorder="1" applyAlignment="1" applyProtection="1">
      <alignment horizontal="center"/>
    </xf>
    <xf numFmtId="0" fontId="34" fillId="2" borderId="102" xfId="3" applyFont="1" applyBorder="1" applyAlignment="1">
      <alignment horizontal="center" vertical="center" wrapText="1"/>
    </xf>
    <xf numFmtId="0" fontId="34" fillId="2" borderId="10" xfId="3" applyFont="1" applyBorder="1" applyAlignment="1">
      <alignment horizontal="center" vertical="center" wrapText="1"/>
    </xf>
    <xf numFmtId="164" fontId="33" fillId="7" borderId="102" xfId="4" applyNumberFormat="1" applyFont="1" applyFill="1" applyBorder="1" applyAlignment="1">
      <alignment horizontal="center" vertical="center" wrapText="1"/>
    </xf>
    <xf numFmtId="164" fontId="33" fillId="7" borderId="10" xfId="4" applyNumberFormat="1" applyFont="1" applyFill="1" applyBorder="1" applyAlignment="1">
      <alignment horizontal="center" vertical="center" wrapText="1"/>
    </xf>
    <xf numFmtId="164" fontId="33" fillId="8" borderId="102" xfId="4" applyNumberFormat="1" applyFont="1" applyFill="1" applyBorder="1" applyAlignment="1">
      <alignment horizontal="center" vertical="center" wrapText="1"/>
    </xf>
    <xf numFmtId="164" fontId="33" fillId="8" borderId="10" xfId="4" applyNumberFormat="1" applyFont="1" applyFill="1" applyBorder="1" applyAlignment="1">
      <alignment horizontal="center" vertical="center" wrapText="1"/>
    </xf>
    <xf numFmtId="164" fontId="33" fillId="10" borderId="102" xfId="4" applyNumberFormat="1" applyFont="1" applyFill="1" applyBorder="1" applyAlignment="1">
      <alignment horizontal="center" vertical="center" wrapText="1"/>
    </xf>
    <xf numFmtId="164" fontId="33" fillId="10" borderId="10" xfId="4" applyNumberFormat="1" applyFont="1" applyFill="1" applyBorder="1" applyAlignment="1">
      <alignment horizontal="center" vertical="center" wrapText="1"/>
    </xf>
    <xf numFmtId="0" fontId="16" fillId="28" borderId="11" xfId="5" applyFont="1" applyFill="1" applyBorder="1" applyAlignment="1">
      <alignment horizontal="left" vertical="center"/>
    </xf>
    <xf numFmtId="0" fontId="16" fillId="28" borderId="74" xfId="5" applyFont="1" applyFill="1" applyBorder="1" applyAlignment="1">
      <alignment horizontal="left" vertical="center"/>
    </xf>
    <xf numFmtId="164" fontId="33" fillId="11" borderId="49" xfId="4" applyNumberFormat="1" applyFont="1" applyFill="1" applyBorder="1" applyAlignment="1">
      <alignment horizontal="center" vertical="center" wrapText="1"/>
    </xf>
    <xf numFmtId="0" fontId="23" fillId="14" borderId="41" xfId="10" applyFont="1" applyFill="1" applyBorder="1" applyAlignment="1" applyProtection="1">
      <alignment horizontal="center" vertical="center" wrapText="1"/>
    </xf>
    <xf numFmtId="0" fontId="23" fillId="14" borderId="42" xfId="10" applyFont="1" applyFill="1" applyBorder="1" applyAlignment="1" applyProtection="1">
      <alignment horizontal="center" vertical="center" wrapText="1"/>
    </xf>
    <xf numFmtId="0" fontId="20" fillId="32" borderId="0" xfId="12" applyFill="1" applyBorder="1" applyAlignment="1" applyProtection="1">
      <alignment horizontal="center"/>
    </xf>
    <xf numFmtId="0" fontId="20" fillId="32" borderId="32" xfId="12" applyFill="1" applyBorder="1" applyAlignment="1" applyProtection="1">
      <alignment horizontal="center"/>
    </xf>
    <xf numFmtId="0" fontId="23" fillId="14" borderId="41" xfId="10" applyFont="1" applyFill="1" applyBorder="1" applyAlignment="1">
      <alignment horizontal="center" vertical="center" wrapText="1"/>
    </xf>
    <xf numFmtId="0" fontId="23" fillId="14" borderId="42" xfId="10" applyFont="1" applyFill="1" applyBorder="1" applyAlignment="1">
      <alignment horizontal="center" vertical="center" wrapText="1"/>
    </xf>
    <xf numFmtId="0" fontId="20" fillId="32" borderId="0" xfId="12" applyFill="1" applyBorder="1" applyAlignment="1">
      <alignment horizontal="center"/>
    </xf>
    <xf numFmtId="0" fontId="20" fillId="32" borderId="32" xfId="12" applyFill="1" applyBorder="1" applyAlignment="1">
      <alignment horizontal="center"/>
    </xf>
    <xf numFmtId="0" fontId="95" fillId="0" borderId="7" xfId="1" applyFont="1" applyBorder="1" applyAlignment="1">
      <alignment horizontal="center" vertical="center"/>
    </xf>
    <xf numFmtId="0" fontId="95" fillId="0" borderId="9" xfId="1" applyFont="1" applyBorder="1" applyAlignment="1">
      <alignment horizontal="center" vertical="center"/>
    </xf>
    <xf numFmtId="0" fontId="95" fillId="0" borderId="10" xfId="1" applyFont="1" applyBorder="1" applyAlignment="1">
      <alignment horizontal="center" vertical="center"/>
    </xf>
    <xf numFmtId="0" fontId="59" fillId="0" borderId="10" xfId="1" applyFont="1" applyBorder="1" applyAlignment="1">
      <alignment horizontal="center" vertical="center"/>
    </xf>
    <xf numFmtId="0" fontId="112" fillId="0" borderId="0" xfId="21" applyNumberFormat="1" applyFont="1"/>
  </cellXfs>
  <cellStyles count="22">
    <cellStyle name="Date" xfId="8" xr:uid="{00000000-0005-0000-0000-000000000000}"/>
    <cellStyle name="Date 4" xfId="17" xr:uid="{00000000-0005-0000-0000-000001000000}"/>
    <cellStyle name="Followed Hyperlink" xfId="13" builtinId="9" hidden="1"/>
    <cellStyle name="Followed Hyperlink" xfId="14" builtinId="9" hidden="1"/>
    <cellStyle name="Followed Hyperlink" xfId="15" builtinId="9" hidden="1"/>
    <cellStyle name="Followed Hyperlink" xfId="16" builtinId="9" hidden="1"/>
    <cellStyle name="Heading 1" xfId="2" builtinId="16" customBuiltin="1"/>
    <cellStyle name="Heading 1 2" xfId="10" xr:uid="{00000000-0005-0000-0000-000007000000}"/>
    <cellStyle name="Heading 2" xfId="3" builtinId="17" customBuiltin="1"/>
    <cellStyle name="Heading 4 2" xfId="9" xr:uid="{00000000-0005-0000-0000-000009000000}"/>
    <cellStyle name="Hours" xfId="7" xr:uid="{00000000-0005-0000-0000-00000A000000}"/>
    <cellStyle name="Hours 4" xfId="20" xr:uid="{00000000-0005-0000-0000-00000B000000}"/>
    <cellStyle name="Hyperlink" xfId="4" builtinId="8"/>
    <cellStyle name="Normal" xfId="0" builtinId="0" customBuiltin="1"/>
    <cellStyle name="Normal 2" xfId="5" xr:uid="{00000000-0005-0000-0000-00000E000000}"/>
    <cellStyle name="Normal 2 4" xfId="19" xr:uid="{00000000-0005-0000-0000-00000F000000}"/>
    <cellStyle name="Normal 3" xfId="21" xr:uid="{9B7AC031-EF54-43F6-9AF9-27C9DFDBBB6F}"/>
    <cellStyle name="Phone" xfId="11" xr:uid="{00000000-0005-0000-0000-000010000000}"/>
    <cellStyle name="Time" xfId="6" xr:uid="{00000000-0005-0000-0000-000011000000}"/>
    <cellStyle name="Time 4" xfId="18" xr:uid="{00000000-0005-0000-0000-000012000000}"/>
    <cellStyle name="Title" xfId="1" builtinId="15" customBuiltin="1"/>
    <cellStyle name="Title 2" xfId="12" xr:uid="{00000000-0005-0000-0000-000014000000}"/>
  </cellStyles>
  <dxfs count="171">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theme="0" tint="-0.24994659260841701"/>
        </bottom>
      </border>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3"/>
        <color theme="1"/>
        <name val="Verdana"/>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0" formatCode="General"/>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4"/>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b/>
        <i/>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ck">
          <color auto="1"/>
        </right>
        <top/>
        <bottom style="thin">
          <color theme="0" tint="-0.14993743705557422"/>
        </bottom>
      </border>
      <protection locked="0" hidden="0"/>
    </dxf>
    <dxf>
      <font>
        <strike val="0"/>
        <outline val="0"/>
        <shadow val="0"/>
        <u val="none"/>
        <vertAlign val="baseline"/>
        <sz val="11"/>
        <color theme="1"/>
        <name val="Verdana"/>
        <family val="2"/>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fill>
        <patternFill patternType="none">
          <fgColor indexed="64"/>
          <bgColor auto="1"/>
        </patternFill>
      </fill>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outline="0">
        <left/>
        <right style="thick">
          <color auto="1"/>
        </right>
        <top/>
        <bottom/>
      </border>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right style="thick">
          <color auto="1"/>
        </right>
        <top/>
        <bottom/>
      </border>
      <protection locked="0" hidden="0"/>
    </dxf>
    <dxf>
      <font>
        <strike val="0"/>
        <outline val="0"/>
        <shadow val="0"/>
        <u val="none"/>
        <vertAlign val="baseline"/>
        <sz val="11"/>
        <color theme="1"/>
        <name val="Verdana"/>
        <family val="2"/>
        <scheme val="minor"/>
      </font>
      <numFmt numFmtId="2" formatCode="0.00"/>
      <fill>
        <patternFill patternType="none">
          <fgColor indexed="64"/>
          <bgColor indexed="65"/>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family val="2"/>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vertical/>
        <horizontal/>
      </border>
    </dxf>
    <dxf>
      <font>
        <strike val="0"/>
        <outline val="0"/>
        <shadow val="0"/>
        <u val="none"/>
        <vertAlign val="baseline"/>
        <sz val="14"/>
        <color theme="1"/>
        <name val="Verdana"/>
        <scheme val="minor"/>
      </font>
      <numFmt numFmtId="4" formatCode="#,##0.00"/>
      <fill>
        <patternFill patternType="solid">
          <fgColor indexed="64"/>
          <bgColor rgb="FF00B0F0"/>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b val="0"/>
        <i val="0"/>
        <strike val="0"/>
        <condense val="0"/>
        <extend val="0"/>
        <outline val="0"/>
        <shadow val="0"/>
        <u val="none"/>
        <vertAlign val="baseline"/>
        <sz val="14"/>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i/>
        <strike val="0"/>
        <outline val="0"/>
        <shadow val="0"/>
        <u val="none"/>
        <vertAlign val="baseline"/>
        <sz val="11"/>
        <color theme="1"/>
        <name val="Verdana"/>
        <family val="2"/>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family val="2"/>
        <scheme val="minor"/>
      </font>
      <numFmt numFmtId="168" formatCode="ddd/yyyy/mm/dd"/>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theme="1"/>
        <name val="Verdana"/>
        <scheme val="minor"/>
      </font>
    </dxf>
    <dxf>
      <font>
        <b/>
        <strike val="0"/>
        <outline val="0"/>
        <shadow val="0"/>
        <u val="none"/>
        <vertAlign val="baseline"/>
        <sz val="12"/>
        <name val="Calibri"/>
      </font>
      <alignment horizontal="left" vertical="center" textRotation="0" indent="0" justifyLastLine="0" shrinkToFit="0" readingOrder="0"/>
      <protection locked="1" hidden="0"/>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172" formatCode="dddd\ yyyy/mm/dd"/>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70"/>
      <tableStyleElement type="headerRow" dxfId="169"/>
      <tableStyleElement type="firstRowStripe" dxfId="168"/>
      <tableStyleElement type="secondRowStripe" dxfId="167"/>
    </tableStyle>
    <tableStyle name="Time Sheet 2" pivot="0" count="4" xr9:uid="{00000000-0011-0000-FFFF-FFFF01000000}">
      <tableStyleElement type="wholeTable" dxfId="166"/>
      <tableStyleElement type="headerRow" dxfId="165"/>
      <tableStyleElement type="firstRowStripe" dxfId="164"/>
      <tableStyleElement type="secondRowStripe" dxfId="163"/>
    </tableStyle>
    <tableStyle name="Time Sheet 3" pivot="0" count="4" xr9:uid="{00000000-0011-0000-FFFF-FFFF02000000}">
      <tableStyleElement type="wholeTable" dxfId="162"/>
      <tableStyleElement type="headerRow" dxfId="161"/>
      <tableStyleElement type="firstRowStripe" dxfId="160"/>
      <tableStyleElement type="secondRowStripe" dxfId="1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ay!A1"/><Relationship Id="rId18" Type="http://schemas.openxmlformats.org/officeDocument/2006/relationships/hyperlink" Target="#'Detailed Summary'!A1"/><Relationship Id="rId26" Type="http://schemas.openxmlformats.org/officeDocument/2006/relationships/hyperlink" Target="#'Wed-Day 3-S1'!A1"/><Relationship Id="rId39" Type="http://schemas.openxmlformats.org/officeDocument/2006/relationships/hyperlink" Target="#'Wed-Day 3-S2'!A1"/><Relationship Id="rId21" Type="http://schemas.openxmlformats.org/officeDocument/2006/relationships/hyperlink" Target="#'Assignable Def''n'!A1"/><Relationship Id="rId34" Type="http://schemas.openxmlformats.org/officeDocument/2006/relationships/image" Target="../media/image9.jpeg"/><Relationship Id="rId42" Type="http://schemas.openxmlformats.org/officeDocument/2006/relationships/hyperlink" Target="#'Fri-Day 5-S2'!A1"/><Relationship Id="rId7" Type="http://schemas.openxmlformats.org/officeDocument/2006/relationships/hyperlink" Target="#November!A1"/><Relationship Id="rId2" Type="http://schemas.openxmlformats.org/officeDocument/2006/relationships/image" Target="../media/image1.png"/><Relationship Id="rId16" Type="http://schemas.openxmlformats.org/officeDocument/2006/relationships/hyperlink" Target="#'Brief Summary'!A1"/><Relationship Id="rId29" Type="http://schemas.openxmlformats.org/officeDocument/2006/relationships/image" Target="../media/image7.jpeg"/><Relationship Id="rId1" Type="http://schemas.openxmlformats.org/officeDocument/2006/relationships/hyperlink" Target="#August!A1"/><Relationship Id="rId6" Type="http://schemas.openxmlformats.org/officeDocument/2006/relationships/hyperlink" Target="#October!A1"/><Relationship Id="rId11" Type="http://schemas.openxmlformats.org/officeDocument/2006/relationships/hyperlink" Target="#March!A1"/><Relationship Id="rId24" Type="http://schemas.openxmlformats.org/officeDocument/2006/relationships/hyperlink" Target="#'Tue-Day 2-S1'!A1"/><Relationship Id="rId32" Type="http://schemas.openxmlformats.org/officeDocument/2006/relationships/image" Target="../media/image8.jpeg"/><Relationship Id="rId37" Type="http://schemas.openxmlformats.org/officeDocument/2006/relationships/hyperlink" Target="#'Tue-Day 2-S2'!A1"/><Relationship Id="rId40" Type="http://schemas.openxmlformats.org/officeDocument/2006/relationships/hyperlink" Target="#'Thu-Day 4-S2'!A1"/><Relationship Id="rId45" Type="http://schemas.openxmlformats.org/officeDocument/2006/relationships/hyperlink" Target="#'Early Out 1-S2'!A1"/><Relationship Id="rId5" Type="http://schemas.openxmlformats.org/officeDocument/2006/relationships/hyperlink" Target="#September!A1"/><Relationship Id="rId15" Type="http://schemas.openxmlformats.org/officeDocument/2006/relationships/hyperlink" Target="#July!A1"/><Relationship Id="rId23" Type="http://schemas.openxmlformats.org/officeDocument/2006/relationships/hyperlink" Target="#'Calculating PT FTE'!A1"/><Relationship Id="rId28" Type="http://schemas.openxmlformats.org/officeDocument/2006/relationships/hyperlink" Target="#'Thu-Day 4-S1'!A1"/><Relationship Id="rId36" Type="http://schemas.openxmlformats.org/officeDocument/2006/relationships/hyperlink" Target="#'Mon-Day 1-S2'!A1"/><Relationship Id="rId10" Type="http://schemas.openxmlformats.org/officeDocument/2006/relationships/hyperlink" Target="#February!A1"/><Relationship Id="rId19" Type="http://schemas.openxmlformats.org/officeDocument/2006/relationships/image" Target="../media/image4.jpeg"/><Relationship Id="rId31" Type="http://schemas.openxmlformats.org/officeDocument/2006/relationships/hyperlink" Target="#'Day 6-S1'!A1"/><Relationship Id="rId44" Type="http://schemas.openxmlformats.org/officeDocument/2006/relationships/hyperlink" Target="#'Day 6-S2'!A1"/><Relationship Id="rId4" Type="http://schemas.openxmlformats.org/officeDocument/2006/relationships/image" Target="../media/image2.jpeg"/><Relationship Id="rId9" Type="http://schemas.openxmlformats.org/officeDocument/2006/relationships/hyperlink" Target="#January!A1"/><Relationship Id="rId14" Type="http://schemas.openxmlformats.org/officeDocument/2006/relationships/hyperlink" Target="#June!A1"/><Relationship Id="rId22" Type="http://schemas.openxmlformats.org/officeDocument/2006/relationships/hyperlink" Target="#'Instructional Def''n'!A1"/><Relationship Id="rId27" Type="http://schemas.openxmlformats.org/officeDocument/2006/relationships/image" Target="../media/image6.jpeg"/><Relationship Id="rId30" Type="http://schemas.openxmlformats.org/officeDocument/2006/relationships/hyperlink" Target="#'Fri-Day 5-S1'!A1"/><Relationship Id="rId35" Type="http://schemas.openxmlformats.org/officeDocument/2006/relationships/hyperlink" Target="#'Early Out 2-S1'!A1"/><Relationship Id="rId43" Type="http://schemas.openxmlformats.org/officeDocument/2006/relationships/image" Target="../media/image12.jpeg"/><Relationship Id="rId8" Type="http://schemas.openxmlformats.org/officeDocument/2006/relationships/hyperlink" Target="#December!A1"/><Relationship Id="rId3" Type="http://schemas.openxmlformats.org/officeDocument/2006/relationships/hyperlink" Target="#'Mon-Day 1-S1'!A1"/><Relationship Id="rId12" Type="http://schemas.openxmlformats.org/officeDocument/2006/relationships/hyperlink" Target="#April!A1"/><Relationship Id="rId17" Type="http://schemas.openxmlformats.org/officeDocument/2006/relationships/image" Target="../media/image3.jpeg"/><Relationship Id="rId25" Type="http://schemas.openxmlformats.org/officeDocument/2006/relationships/image" Target="../media/image5.jpeg"/><Relationship Id="rId33" Type="http://schemas.openxmlformats.org/officeDocument/2006/relationships/hyperlink" Target="#'Early Out 1-S1'!A1"/><Relationship Id="rId38" Type="http://schemas.openxmlformats.org/officeDocument/2006/relationships/image" Target="../media/image10.jpeg"/><Relationship Id="rId46" Type="http://schemas.openxmlformats.org/officeDocument/2006/relationships/hyperlink" Target="#'Early Out 2-S2'!A1"/><Relationship Id="rId20" Type="http://schemas.openxmlformats.org/officeDocument/2006/relationships/hyperlink" Target="#'Volunteering Def''n'!A1"/><Relationship Id="rId41" Type="http://schemas.openxmlformats.org/officeDocument/2006/relationships/image" Target="../media/image11.jpeg"/></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3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hyperlink" Target="#'Detailed Summary'!A1"/></Relationships>
</file>

<file path=xl/drawings/_rels/drawing4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3.png"/><Relationship Id="rId1" Type="http://schemas.openxmlformats.org/officeDocument/2006/relationships/hyperlink" Target="#HOM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247653</xdr:colOff>
      <xdr:row>44</xdr:row>
      <xdr:rowOff>31734</xdr:rowOff>
    </xdr:from>
    <xdr:to>
      <xdr:col>2</xdr:col>
      <xdr:colOff>104778</xdr:colOff>
      <xdr:row>53</xdr:row>
      <xdr:rowOff>50784</xdr:rowOff>
    </xdr:to>
    <xdr:grpSp>
      <xdr:nvGrpSpPr>
        <xdr:cNvPr id="2" name="Group 1">
          <a:hlinkClick xmlns:r="http://schemas.openxmlformats.org/officeDocument/2006/relationships" r:id="rId1"/>
          <a:extLst>
            <a:ext uri="{FF2B5EF4-FFF2-40B4-BE49-F238E27FC236}">
              <a16:creationId xmlns:a16="http://schemas.microsoft.com/office/drawing/2014/main" id="{173463D5-24C8-4D13-A0E9-2C6687C89A26}"/>
            </a:ext>
          </a:extLst>
        </xdr:cNvPr>
        <xdr:cNvGrpSpPr/>
      </xdr:nvGrpSpPr>
      <xdr:grpSpPr>
        <a:xfrm>
          <a:off x="247653" y="8680434"/>
          <a:ext cx="1295400" cy="1562100"/>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411CD15B-F004-4FA8-B06D-D19BF48EF2B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47CA7E35-68A7-4126-991E-4991A74057F1}"/>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130567</xdr:colOff>
      <xdr:row>17</xdr:row>
      <xdr:rowOff>23494</xdr:rowOff>
    </xdr:from>
    <xdr:to>
      <xdr:col>1</xdr:col>
      <xdr:colOff>379412</xdr:colOff>
      <xdr:row>22</xdr:row>
      <xdr:rowOff>158750</xdr:rowOff>
    </xdr:to>
    <xdr:grpSp>
      <xdr:nvGrpSpPr>
        <xdr:cNvPr id="131" name="Group 130">
          <a:hlinkClick xmlns:r="http://schemas.openxmlformats.org/officeDocument/2006/relationships" r:id="rId3"/>
          <a:extLst>
            <a:ext uri="{FF2B5EF4-FFF2-40B4-BE49-F238E27FC236}">
              <a16:creationId xmlns:a16="http://schemas.microsoft.com/office/drawing/2014/main" id="{03FCC9CF-2739-46D4-8A7E-F5F8012B9112}"/>
            </a:ext>
          </a:extLst>
        </xdr:cNvPr>
        <xdr:cNvGrpSpPr/>
      </xdr:nvGrpSpPr>
      <xdr:grpSpPr>
        <a:xfrm>
          <a:off x="130567" y="4043044"/>
          <a:ext cx="925120" cy="992506"/>
          <a:chOff x="155968" y="3508057"/>
          <a:chExt cx="931470" cy="1008381"/>
        </a:xfrm>
      </xdr:grpSpPr>
      <xdr:pic>
        <xdr:nvPicPr>
          <xdr:cNvPr id="6" name="Picture 5" descr="TIMETABLE - OAK BAY HIGH SCHOOL CHOIR">
            <a:extLst>
              <a:ext uri="{FF2B5EF4-FFF2-40B4-BE49-F238E27FC236}">
                <a16:creationId xmlns:a16="http://schemas.microsoft.com/office/drawing/2014/main" id="{15D4BB48-16A7-4594-B485-D7C0D77FB256}"/>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3509" y="3781518"/>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7" name="Text Box 2">
            <a:extLst>
              <a:ext uri="{FF2B5EF4-FFF2-40B4-BE49-F238E27FC236}">
                <a16:creationId xmlns:a16="http://schemas.microsoft.com/office/drawing/2014/main" id="{32BA9166-A24B-449B-A9D3-F5DDECDCECF7}"/>
              </a:ext>
            </a:extLst>
          </xdr:cNvPr>
          <xdr:cNvSpPr txBox="1">
            <a:spLocks noChangeArrowheads="1"/>
          </xdr:cNvSpPr>
        </xdr:nvSpPr>
        <xdr:spPr bwMode="auto">
          <a:xfrm>
            <a:off x="155968" y="3508057"/>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447690</xdr:colOff>
      <xdr:row>44</xdr:row>
      <xdr:rowOff>33320</xdr:rowOff>
    </xdr:from>
    <xdr:to>
      <xdr:col>4</xdr:col>
      <xdr:colOff>307990</xdr:colOff>
      <xdr:row>53</xdr:row>
      <xdr:rowOff>52370</xdr:rowOff>
    </xdr:to>
    <xdr:grpSp>
      <xdr:nvGrpSpPr>
        <xdr:cNvPr id="38" name="Group 37">
          <a:hlinkClick xmlns:r="http://schemas.openxmlformats.org/officeDocument/2006/relationships" r:id="rId5"/>
          <a:extLst>
            <a:ext uri="{FF2B5EF4-FFF2-40B4-BE49-F238E27FC236}">
              <a16:creationId xmlns:a16="http://schemas.microsoft.com/office/drawing/2014/main" id="{1021FE59-4AC4-491A-8AA2-C693C6075377}"/>
            </a:ext>
          </a:extLst>
        </xdr:cNvPr>
        <xdr:cNvGrpSpPr/>
      </xdr:nvGrpSpPr>
      <xdr:grpSpPr>
        <a:xfrm>
          <a:off x="1885965" y="8682020"/>
          <a:ext cx="1212850" cy="156210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D11215F0-7ACC-412A-B159-11A5DB5790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B11EBA3F-CE62-4F50-A7A9-D622DEE61F81}"/>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655647</xdr:colOff>
      <xdr:row>44</xdr:row>
      <xdr:rowOff>39672</xdr:rowOff>
    </xdr:from>
    <xdr:to>
      <xdr:col>6</xdr:col>
      <xdr:colOff>515947</xdr:colOff>
      <xdr:row>53</xdr:row>
      <xdr:rowOff>58722</xdr:rowOff>
    </xdr:to>
    <xdr:grpSp>
      <xdr:nvGrpSpPr>
        <xdr:cNvPr id="41" name="Group 40">
          <a:hlinkClick xmlns:r="http://schemas.openxmlformats.org/officeDocument/2006/relationships" r:id="rId6"/>
          <a:extLst>
            <a:ext uri="{FF2B5EF4-FFF2-40B4-BE49-F238E27FC236}">
              <a16:creationId xmlns:a16="http://schemas.microsoft.com/office/drawing/2014/main" id="{ABC53C04-EFF4-4EF7-BE95-1B2D386CBD2D}"/>
            </a:ext>
          </a:extLst>
        </xdr:cNvPr>
        <xdr:cNvGrpSpPr/>
      </xdr:nvGrpSpPr>
      <xdr:grpSpPr>
        <a:xfrm>
          <a:off x="3446472" y="8688372"/>
          <a:ext cx="1212850" cy="1562100"/>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5F99600B-331E-4AC5-AA4E-492A386003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A8C71FC7-4004-4FBE-A9EC-A28B15807BF0}"/>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128607</xdr:colOff>
      <xdr:row>44</xdr:row>
      <xdr:rowOff>33314</xdr:rowOff>
    </xdr:from>
    <xdr:to>
      <xdr:col>8</xdr:col>
      <xdr:colOff>552469</xdr:colOff>
      <xdr:row>53</xdr:row>
      <xdr:rowOff>52364</xdr:rowOff>
    </xdr:to>
    <xdr:grpSp>
      <xdr:nvGrpSpPr>
        <xdr:cNvPr id="44" name="Group 43">
          <a:hlinkClick xmlns:r="http://schemas.openxmlformats.org/officeDocument/2006/relationships" r:id="rId7"/>
          <a:extLst>
            <a:ext uri="{FF2B5EF4-FFF2-40B4-BE49-F238E27FC236}">
              <a16:creationId xmlns:a16="http://schemas.microsoft.com/office/drawing/2014/main" id="{FC817D90-DBB9-44B9-BEC9-C564A3B62AD0}"/>
            </a:ext>
          </a:extLst>
        </xdr:cNvPr>
        <xdr:cNvGrpSpPr/>
      </xdr:nvGrpSpPr>
      <xdr:grpSpPr>
        <a:xfrm>
          <a:off x="4948257" y="8682014"/>
          <a:ext cx="1223962" cy="1562100"/>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BD6DD33-6017-4A5F-967F-757A95F21ED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F6E1FDA1-6501-4D8D-AAF8-357127874697}"/>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239715</xdr:colOff>
      <xdr:row>53</xdr:row>
      <xdr:rowOff>107947</xdr:rowOff>
    </xdr:from>
    <xdr:to>
      <xdr:col>2</xdr:col>
      <xdr:colOff>96840</xdr:colOff>
      <xdr:row>62</xdr:row>
      <xdr:rowOff>126997</xdr:rowOff>
    </xdr:to>
    <xdr:grpSp>
      <xdr:nvGrpSpPr>
        <xdr:cNvPr id="47" name="Group 46">
          <a:hlinkClick xmlns:r="http://schemas.openxmlformats.org/officeDocument/2006/relationships" r:id="rId8"/>
          <a:extLst>
            <a:ext uri="{FF2B5EF4-FFF2-40B4-BE49-F238E27FC236}">
              <a16:creationId xmlns:a16="http://schemas.microsoft.com/office/drawing/2014/main" id="{6C04DE3D-1C38-4087-9B4A-8E397CA5B759}"/>
            </a:ext>
          </a:extLst>
        </xdr:cNvPr>
        <xdr:cNvGrpSpPr/>
      </xdr:nvGrpSpPr>
      <xdr:grpSpPr>
        <a:xfrm>
          <a:off x="239715" y="10299697"/>
          <a:ext cx="1295400" cy="156210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0923B312-66F9-4F43-ABE3-B07C31C68B9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4FC735B3-D2D4-4B5D-BB31-BCD3957345EF}"/>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436575</xdr:colOff>
      <xdr:row>53</xdr:row>
      <xdr:rowOff>125383</xdr:rowOff>
    </xdr:from>
    <xdr:to>
      <xdr:col>4</xdr:col>
      <xdr:colOff>293700</xdr:colOff>
      <xdr:row>62</xdr:row>
      <xdr:rowOff>144433</xdr:rowOff>
    </xdr:to>
    <xdr:grpSp>
      <xdr:nvGrpSpPr>
        <xdr:cNvPr id="50" name="Group 49">
          <a:hlinkClick xmlns:r="http://schemas.openxmlformats.org/officeDocument/2006/relationships" r:id="rId9"/>
          <a:extLst>
            <a:ext uri="{FF2B5EF4-FFF2-40B4-BE49-F238E27FC236}">
              <a16:creationId xmlns:a16="http://schemas.microsoft.com/office/drawing/2014/main" id="{9CB4D053-8951-4D53-8618-DCAA8FA51C34}"/>
            </a:ext>
          </a:extLst>
        </xdr:cNvPr>
        <xdr:cNvGrpSpPr/>
      </xdr:nvGrpSpPr>
      <xdr:grpSpPr>
        <a:xfrm>
          <a:off x="1874850" y="10317133"/>
          <a:ext cx="1209675" cy="1562100"/>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77A50006-4F69-4A9C-B265-209B43B2E67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D07298FD-9756-45AA-A126-CFD9C51D0E9D}"/>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641355</xdr:colOff>
      <xdr:row>53</xdr:row>
      <xdr:rowOff>130166</xdr:rowOff>
    </xdr:from>
    <xdr:to>
      <xdr:col>6</xdr:col>
      <xdr:colOff>501655</xdr:colOff>
      <xdr:row>62</xdr:row>
      <xdr:rowOff>149216</xdr:rowOff>
    </xdr:to>
    <xdr:grpSp>
      <xdr:nvGrpSpPr>
        <xdr:cNvPr id="53" name="Group 52">
          <a:hlinkClick xmlns:r="http://schemas.openxmlformats.org/officeDocument/2006/relationships" r:id="rId10"/>
          <a:extLst>
            <a:ext uri="{FF2B5EF4-FFF2-40B4-BE49-F238E27FC236}">
              <a16:creationId xmlns:a16="http://schemas.microsoft.com/office/drawing/2014/main" id="{40009368-85D5-4E0D-B16E-45EAE650FE3C}"/>
            </a:ext>
          </a:extLst>
        </xdr:cNvPr>
        <xdr:cNvGrpSpPr/>
      </xdr:nvGrpSpPr>
      <xdr:grpSpPr>
        <a:xfrm>
          <a:off x="3432180" y="10321916"/>
          <a:ext cx="1212850" cy="1562100"/>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B38ED591-92B4-4315-8EF6-A2B02D69F0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4BF9CD50-E324-4585-9D3C-07D8C3F6B17D}"/>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127013</xdr:colOff>
      <xdr:row>53</xdr:row>
      <xdr:rowOff>123804</xdr:rowOff>
    </xdr:from>
    <xdr:to>
      <xdr:col>8</xdr:col>
      <xdr:colOff>550875</xdr:colOff>
      <xdr:row>62</xdr:row>
      <xdr:rowOff>142854</xdr:rowOff>
    </xdr:to>
    <xdr:grpSp>
      <xdr:nvGrpSpPr>
        <xdr:cNvPr id="56" name="Group 55">
          <a:hlinkClick xmlns:r="http://schemas.openxmlformats.org/officeDocument/2006/relationships" r:id="rId11"/>
          <a:extLst>
            <a:ext uri="{FF2B5EF4-FFF2-40B4-BE49-F238E27FC236}">
              <a16:creationId xmlns:a16="http://schemas.microsoft.com/office/drawing/2014/main" id="{C9598FEB-02F1-4197-B050-FE9AADD4D414}"/>
            </a:ext>
          </a:extLst>
        </xdr:cNvPr>
        <xdr:cNvGrpSpPr/>
      </xdr:nvGrpSpPr>
      <xdr:grpSpPr>
        <a:xfrm>
          <a:off x="4946663" y="10315554"/>
          <a:ext cx="1223962" cy="156210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D2C8C5F-18DF-40FC-B7D3-D032DBF161E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A07C74B3-BD71-46F8-B7BD-B6C4F74B68CE}"/>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244477</xdr:colOff>
      <xdr:row>63</xdr:row>
      <xdr:rowOff>23794</xdr:rowOff>
    </xdr:from>
    <xdr:to>
      <xdr:col>2</xdr:col>
      <xdr:colOff>101602</xdr:colOff>
      <xdr:row>72</xdr:row>
      <xdr:rowOff>55544</xdr:rowOff>
    </xdr:to>
    <xdr:grpSp>
      <xdr:nvGrpSpPr>
        <xdr:cNvPr id="59" name="Group 58">
          <a:hlinkClick xmlns:r="http://schemas.openxmlformats.org/officeDocument/2006/relationships" r:id="rId12"/>
          <a:extLst>
            <a:ext uri="{FF2B5EF4-FFF2-40B4-BE49-F238E27FC236}">
              <a16:creationId xmlns:a16="http://schemas.microsoft.com/office/drawing/2014/main" id="{BE6EEC61-D86A-45F3-A8D6-A174FE6A5E31}"/>
            </a:ext>
          </a:extLst>
        </xdr:cNvPr>
        <xdr:cNvGrpSpPr/>
      </xdr:nvGrpSpPr>
      <xdr:grpSpPr>
        <a:xfrm>
          <a:off x="244477" y="11930044"/>
          <a:ext cx="1295400" cy="157480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625BC232-6B46-40F8-8047-91C8BD48A9F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29C874A9-A1B0-4314-98D8-5163571941D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423869</xdr:colOff>
      <xdr:row>63</xdr:row>
      <xdr:rowOff>41257</xdr:rowOff>
    </xdr:from>
    <xdr:to>
      <xdr:col>4</xdr:col>
      <xdr:colOff>280994</xdr:colOff>
      <xdr:row>72</xdr:row>
      <xdr:rowOff>73007</xdr:rowOff>
    </xdr:to>
    <xdr:grpSp>
      <xdr:nvGrpSpPr>
        <xdr:cNvPr id="62" name="Group 61">
          <a:hlinkClick xmlns:r="http://schemas.openxmlformats.org/officeDocument/2006/relationships" r:id="rId13"/>
          <a:extLst>
            <a:ext uri="{FF2B5EF4-FFF2-40B4-BE49-F238E27FC236}">
              <a16:creationId xmlns:a16="http://schemas.microsoft.com/office/drawing/2014/main" id="{7C6E4D47-2FC4-4F84-875D-B35BD841A1E0}"/>
            </a:ext>
          </a:extLst>
        </xdr:cNvPr>
        <xdr:cNvGrpSpPr/>
      </xdr:nvGrpSpPr>
      <xdr:grpSpPr>
        <a:xfrm>
          <a:off x="1862144" y="11947507"/>
          <a:ext cx="1209675" cy="1574800"/>
          <a:chOff x="104775" y="5038725"/>
          <a:chExt cx="1228725" cy="1476375"/>
        </a:xfrm>
      </xdr:grpSpPr>
      <xdr:pic>
        <xdr:nvPicPr>
          <xdr:cNvPr id="63" name="Picture 62" descr="2020 Christian Calendar – Christian Religious Festival Calendar 2020">
            <a:hlinkClick xmlns:r="http://schemas.openxmlformats.org/officeDocument/2006/relationships" r:id="rId13"/>
            <a:extLst>
              <a:ext uri="{FF2B5EF4-FFF2-40B4-BE49-F238E27FC236}">
                <a16:creationId xmlns:a16="http://schemas.microsoft.com/office/drawing/2014/main" id="{359CC441-18AB-406E-BFD0-509D7300164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2AD67A0A-CC42-4848-88E7-9A6E25E3CEF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658812</xdr:colOff>
      <xdr:row>63</xdr:row>
      <xdr:rowOff>47616</xdr:rowOff>
    </xdr:from>
    <xdr:to>
      <xdr:col>6</xdr:col>
      <xdr:colOff>515937</xdr:colOff>
      <xdr:row>72</xdr:row>
      <xdr:rowOff>79366</xdr:rowOff>
    </xdr:to>
    <xdr:grpSp>
      <xdr:nvGrpSpPr>
        <xdr:cNvPr id="65" name="Group 64">
          <a:hlinkClick xmlns:r="http://schemas.openxmlformats.org/officeDocument/2006/relationships" r:id="rId14"/>
          <a:extLst>
            <a:ext uri="{FF2B5EF4-FFF2-40B4-BE49-F238E27FC236}">
              <a16:creationId xmlns:a16="http://schemas.microsoft.com/office/drawing/2014/main" id="{C35A2E8B-06D7-40CD-BC45-156E46F7A6C6}"/>
            </a:ext>
          </a:extLst>
        </xdr:cNvPr>
        <xdr:cNvGrpSpPr/>
      </xdr:nvGrpSpPr>
      <xdr:grpSpPr>
        <a:xfrm>
          <a:off x="3449637" y="11953866"/>
          <a:ext cx="1209675" cy="1574800"/>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94C7720F-D9D5-4A1D-A00F-C97FEF79258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D6D60959-FCBF-4B04-8D71-5A899D6EB2F3}"/>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125425</xdr:colOff>
      <xdr:row>63</xdr:row>
      <xdr:rowOff>41260</xdr:rowOff>
    </xdr:from>
    <xdr:to>
      <xdr:col>8</xdr:col>
      <xdr:colOff>549287</xdr:colOff>
      <xdr:row>72</xdr:row>
      <xdr:rowOff>73010</xdr:rowOff>
    </xdr:to>
    <xdr:grpSp>
      <xdr:nvGrpSpPr>
        <xdr:cNvPr id="68" name="Group 67">
          <a:hlinkClick xmlns:r="http://schemas.openxmlformats.org/officeDocument/2006/relationships" r:id="rId15"/>
          <a:extLst>
            <a:ext uri="{FF2B5EF4-FFF2-40B4-BE49-F238E27FC236}">
              <a16:creationId xmlns:a16="http://schemas.microsoft.com/office/drawing/2014/main" id="{92FB572E-6BFE-492B-BA5B-53D8C4F9EEFD}"/>
            </a:ext>
          </a:extLst>
        </xdr:cNvPr>
        <xdr:cNvGrpSpPr/>
      </xdr:nvGrpSpPr>
      <xdr:grpSpPr>
        <a:xfrm>
          <a:off x="4945075" y="11947510"/>
          <a:ext cx="1223962" cy="157480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DD6D1970-601A-4F78-83E6-028BB73183D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DD647350-D2E1-41C8-B5B2-868F36D20A63}"/>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158751</xdr:rowOff>
    </xdr:from>
    <xdr:to>
      <xdr:col>9</xdr:col>
      <xdr:colOff>15875</xdr:colOff>
      <xdr:row>29</xdr:row>
      <xdr:rowOff>103187</xdr:rowOff>
    </xdr:to>
    <xdr:sp macro="" textlink="">
      <xdr:nvSpPr>
        <xdr:cNvPr id="71" name="Rectangle 70">
          <a:extLst>
            <a:ext uri="{FF2B5EF4-FFF2-40B4-BE49-F238E27FC236}">
              <a16:creationId xmlns:a16="http://schemas.microsoft.com/office/drawing/2014/main" id="{BA79FE8F-99C2-4E7E-ADE3-3FB1CAC981FB}"/>
            </a:ext>
          </a:extLst>
        </xdr:cNvPr>
        <xdr:cNvSpPr/>
      </xdr:nvSpPr>
      <xdr:spPr>
        <a:xfrm>
          <a:off x="104775" y="3468689"/>
          <a:ext cx="6396038"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101600</xdr:colOff>
      <xdr:row>43</xdr:row>
      <xdr:rowOff>25399</xdr:rowOff>
    </xdr:from>
    <xdr:to>
      <xdr:col>9</xdr:col>
      <xdr:colOff>39687</xdr:colOff>
      <xdr:row>72</xdr:row>
      <xdr:rowOff>171449</xdr:rowOff>
    </xdr:to>
    <xdr:sp macro="" textlink="">
      <xdr:nvSpPr>
        <xdr:cNvPr id="74" name="Rectangle 73">
          <a:extLst>
            <a:ext uri="{FF2B5EF4-FFF2-40B4-BE49-F238E27FC236}">
              <a16:creationId xmlns:a16="http://schemas.microsoft.com/office/drawing/2014/main" id="{722DF9A4-0A24-4822-88AE-F64CEF797E68}"/>
            </a:ext>
          </a:extLst>
        </xdr:cNvPr>
        <xdr:cNvSpPr/>
      </xdr:nvSpPr>
      <xdr:spPr>
        <a:xfrm>
          <a:off x="101600" y="8050212"/>
          <a:ext cx="6423025" cy="521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223413</xdr:colOff>
      <xdr:row>11</xdr:row>
      <xdr:rowOff>96076</xdr:rowOff>
    </xdr:from>
    <xdr:to>
      <xdr:col>4</xdr:col>
      <xdr:colOff>367407</xdr:colOff>
      <xdr:row>15</xdr:row>
      <xdr:rowOff>167957</xdr:rowOff>
    </xdr:to>
    <xdr:grpSp>
      <xdr:nvGrpSpPr>
        <xdr:cNvPr id="76" name="Group 75">
          <a:hlinkClick xmlns:r="http://schemas.openxmlformats.org/officeDocument/2006/relationships" r:id="rId16"/>
          <a:extLst>
            <a:ext uri="{FF2B5EF4-FFF2-40B4-BE49-F238E27FC236}">
              <a16:creationId xmlns:a16="http://schemas.microsoft.com/office/drawing/2014/main" id="{DEAC887A-4446-4200-BFE6-8FD48D87D297}"/>
            </a:ext>
          </a:extLst>
        </xdr:cNvPr>
        <xdr:cNvGrpSpPr/>
      </xdr:nvGrpSpPr>
      <xdr:grpSpPr>
        <a:xfrm>
          <a:off x="1661688" y="3086926"/>
          <a:ext cx="1496544" cy="75768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9020B612-F6AB-447A-8A12-FDCA16D35782}"/>
              </a:ext>
            </a:extLst>
          </xdr:cNvPr>
          <xdr:cNvPicPr>
            <a:picLocks noChangeAspect="1" noChangeArrowheads="1"/>
          </xdr:cNvPicPr>
        </xdr:nvPicPr>
        <xdr:blipFill>
          <a:blip xmlns:r="http://schemas.openxmlformats.org/officeDocument/2006/relationships" r:embed="rId17"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16"/>
            <a:extLst>
              <a:ext uri="{FF2B5EF4-FFF2-40B4-BE49-F238E27FC236}">
                <a16:creationId xmlns:a16="http://schemas.microsoft.com/office/drawing/2014/main" id="{9FEFA61A-0527-462C-B1CA-B5B20C062791}"/>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628652</xdr:colOff>
      <xdr:row>11</xdr:row>
      <xdr:rowOff>96076</xdr:rowOff>
    </xdr:from>
    <xdr:to>
      <xdr:col>7</xdr:col>
      <xdr:colOff>303214</xdr:colOff>
      <xdr:row>15</xdr:row>
      <xdr:rowOff>167957</xdr:rowOff>
    </xdr:to>
    <xdr:grpSp>
      <xdr:nvGrpSpPr>
        <xdr:cNvPr id="77" name="Group 76">
          <a:hlinkClick xmlns:r="http://schemas.openxmlformats.org/officeDocument/2006/relationships" r:id="rId18"/>
          <a:extLst>
            <a:ext uri="{FF2B5EF4-FFF2-40B4-BE49-F238E27FC236}">
              <a16:creationId xmlns:a16="http://schemas.microsoft.com/office/drawing/2014/main" id="{D2FFA1B0-7EAD-4AD5-91E9-982CEF7328DF}"/>
            </a:ext>
          </a:extLst>
        </xdr:cNvPr>
        <xdr:cNvGrpSpPr/>
      </xdr:nvGrpSpPr>
      <xdr:grpSpPr>
        <a:xfrm>
          <a:off x="3419477" y="3086926"/>
          <a:ext cx="1703387" cy="757681"/>
          <a:chOff x="6174057" y="4200525"/>
          <a:chExt cx="1729244" cy="695325"/>
        </a:xfrm>
      </xdr:grpSpPr>
      <xdr:pic>
        <xdr:nvPicPr>
          <xdr:cNvPr id="79" name="Picture 78" descr="Number crunch: record-breaking maths class held in Poland ...">
            <a:extLst>
              <a:ext uri="{FF2B5EF4-FFF2-40B4-BE49-F238E27FC236}">
                <a16:creationId xmlns:a16="http://schemas.microsoft.com/office/drawing/2014/main" id="{3338C0E4-CDF5-4CEE-B166-293A1233658B}"/>
              </a:ext>
            </a:extLst>
          </xdr:cNvPr>
          <xdr:cNvPicPr>
            <a:picLocks noChangeAspect="1" noChangeArrowheads="1"/>
          </xdr:cNvPicPr>
        </xdr:nvPicPr>
        <xdr:blipFill>
          <a:blip xmlns:r="http://schemas.openxmlformats.org/officeDocument/2006/relationships" r:embed="rId19"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18"/>
            <a:extLst>
              <a:ext uri="{FF2B5EF4-FFF2-40B4-BE49-F238E27FC236}">
                <a16:creationId xmlns:a16="http://schemas.microsoft.com/office/drawing/2014/main" id="{7A3711FF-DA49-44D3-A119-F430075A5B42}"/>
              </a:ext>
            </a:extLst>
          </xdr:cNvPr>
          <xdr:cNvSpPr txBox="1">
            <a:spLocks noChangeArrowheads="1"/>
          </xdr:cNvSpPr>
        </xdr:nvSpPr>
        <xdr:spPr bwMode="auto">
          <a:xfrm>
            <a:off x="6174057" y="4200525"/>
            <a:ext cx="1729244"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603245</xdr:colOff>
      <xdr:row>9</xdr:row>
      <xdr:rowOff>152401</xdr:rowOff>
    </xdr:from>
    <xdr:to>
      <xdr:col>7</xdr:col>
      <xdr:colOff>500063</xdr:colOff>
      <xdr:row>16</xdr:row>
      <xdr:rowOff>119063</xdr:rowOff>
    </xdr:to>
    <xdr:sp macro="" textlink="">
      <xdr:nvSpPr>
        <xdr:cNvPr id="78" name="Rectangle 77">
          <a:extLst>
            <a:ext uri="{FF2B5EF4-FFF2-40B4-BE49-F238E27FC236}">
              <a16:creationId xmlns:a16="http://schemas.microsoft.com/office/drawing/2014/main" id="{5780F013-874C-4F6F-84FB-BC4287803946}"/>
            </a:ext>
          </a:extLst>
        </xdr:cNvPr>
        <xdr:cNvSpPr/>
      </xdr:nvSpPr>
      <xdr:spPr>
        <a:xfrm>
          <a:off x="1279520" y="2247901"/>
          <a:ext cx="4040193" cy="116681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754095</xdr:colOff>
      <xdr:row>7</xdr:row>
      <xdr:rowOff>25397</xdr:rowOff>
    </xdr:from>
    <xdr:to>
      <xdr:col>3</xdr:col>
      <xdr:colOff>523875</xdr:colOff>
      <xdr:row>9</xdr:row>
      <xdr:rowOff>109534</xdr:rowOff>
    </xdr:to>
    <xdr:sp macro="" textlink="">
      <xdr:nvSpPr>
        <xdr:cNvPr id="83" name="TextBox 82">
          <a:hlinkClick xmlns:r="http://schemas.openxmlformats.org/officeDocument/2006/relationships" r:id="rId20"/>
          <a:extLst>
            <a:ext uri="{FF2B5EF4-FFF2-40B4-BE49-F238E27FC236}">
              <a16:creationId xmlns:a16="http://schemas.microsoft.com/office/drawing/2014/main" id="{BE01F5FB-AF4A-4C18-BFB0-12C3141A6CC1}"/>
            </a:ext>
          </a:extLst>
        </xdr:cNvPr>
        <xdr:cNvSpPr txBox="1"/>
      </xdr:nvSpPr>
      <xdr:spPr>
        <a:xfrm>
          <a:off x="1430370" y="1758947"/>
          <a:ext cx="1208055"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214312</xdr:colOff>
      <xdr:row>7</xdr:row>
      <xdr:rowOff>26976</xdr:rowOff>
    </xdr:from>
    <xdr:to>
      <xdr:col>6</xdr:col>
      <xdr:colOff>325439</xdr:colOff>
      <xdr:row>9</xdr:row>
      <xdr:rowOff>109534</xdr:rowOff>
    </xdr:to>
    <xdr:sp macro="" textlink="">
      <xdr:nvSpPr>
        <xdr:cNvPr id="84" name="TextBox 83">
          <a:hlinkClick xmlns:r="http://schemas.openxmlformats.org/officeDocument/2006/relationships" r:id="rId21"/>
          <a:extLst>
            <a:ext uri="{FF2B5EF4-FFF2-40B4-BE49-F238E27FC236}">
              <a16:creationId xmlns:a16="http://schemas.microsoft.com/office/drawing/2014/main" id="{79B506C2-A421-459C-AB06-FECD72108105}"/>
            </a:ext>
          </a:extLst>
        </xdr:cNvPr>
        <xdr:cNvSpPr txBox="1"/>
      </xdr:nvSpPr>
      <xdr:spPr>
        <a:xfrm>
          <a:off x="3005137" y="1760526"/>
          <a:ext cx="146367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650889</xdr:colOff>
      <xdr:row>7</xdr:row>
      <xdr:rowOff>28557</xdr:rowOff>
    </xdr:from>
    <xdr:to>
      <xdr:col>8</xdr:col>
      <xdr:colOff>809626</xdr:colOff>
      <xdr:row>9</xdr:row>
      <xdr:rowOff>117472</xdr:rowOff>
    </xdr:to>
    <xdr:sp macro="" textlink="">
      <xdr:nvSpPr>
        <xdr:cNvPr id="85" name="TextBox 84">
          <a:hlinkClick xmlns:r="http://schemas.openxmlformats.org/officeDocument/2006/relationships" r:id="rId22"/>
          <a:extLst>
            <a:ext uri="{FF2B5EF4-FFF2-40B4-BE49-F238E27FC236}">
              <a16:creationId xmlns:a16="http://schemas.microsoft.com/office/drawing/2014/main" id="{9C287D34-311B-41A2-B896-561ED9F090D9}"/>
            </a:ext>
          </a:extLst>
        </xdr:cNvPr>
        <xdr:cNvSpPr txBox="1"/>
      </xdr:nvSpPr>
      <xdr:spPr>
        <a:xfrm>
          <a:off x="4794264" y="1762107"/>
          <a:ext cx="1635112"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26978</xdr:rowOff>
    </xdr:from>
    <xdr:to>
      <xdr:col>1</xdr:col>
      <xdr:colOff>461987</xdr:colOff>
      <xdr:row>9</xdr:row>
      <xdr:rowOff>111115</xdr:rowOff>
    </xdr:to>
    <xdr:sp macro="" textlink="">
      <xdr:nvSpPr>
        <xdr:cNvPr id="86" name="TextBox 85">
          <a:hlinkClick xmlns:r="http://schemas.openxmlformats.org/officeDocument/2006/relationships" r:id="rId23"/>
          <a:extLst>
            <a:ext uri="{FF2B5EF4-FFF2-40B4-BE49-F238E27FC236}">
              <a16:creationId xmlns:a16="http://schemas.microsoft.com/office/drawing/2014/main" id="{3C10C231-1D23-4A9D-8359-35FC206505DC}"/>
            </a:ext>
          </a:extLst>
        </xdr:cNvPr>
        <xdr:cNvSpPr txBox="1"/>
      </xdr:nvSpPr>
      <xdr:spPr>
        <a:xfrm>
          <a:off x="41300" y="1760528"/>
          <a:ext cx="1096962"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515940</xdr:colOff>
      <xdr:row>9</xdr:row>
      <xdr:rowOff>160342</xdr:rowOff>
    </xdr:from>
    <xdr:to>
      <xdr:col>9</xdr:col>
      <xdr:colOff>134940</xdr:colOff>
      <xdr:row>17</xdr:row>
      <xdr:rowOff>15240</xdr:rowOff>
    </xdr:to>
    <xdr:sp macro="" textlink="">
      <xdr:nvSpPr>
        <xdr:cNvPr id="87" name="TextBox 86">
          <a:extLst>
            <a:ext uri="{FF2B5EF4-FFF2-40B4-BE49-F238E27FC236}">
              <a16:creationId xmlns:a16="http://schemas.microsoft.com/office/drawing/2014/main" id="{76D2AE10-4656-4861-BEB6-764728382493}"/>
            </a:ext>
          </a:extLst>
        </xdr:cNvPr>
        <xdr:cNvSpPr txBox="1"/>
      </xdr:nvSpPr>
      <xdr:spPr>
        <a:xfrm>
          <a:off x="5834700" y="2812102"/>
          <a:ext cx="1409700" cy="1196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9</xdr:row>
      <xdr:rowOff>163508</xdr:rowOff>
    </xdr:from>
    <xdr:to>
      <xdr:col>1</xdr:col>
      <xdr:colOff>579438</xdr:colOff>
      <xdr:row>16</xdr:row>
      <xdr:rowOff>121920</xdr:rowOff>
    </xdr:to>
    <xdr:sp macro="" textlink="">
      <xdr:nvSpPr>
        <xdr:cNvPr id="88" name="TextBox 87">
          <a:extLst>
            <a:ext uri="{FF2B5EF4-FFF2-40B4-BE49-F238E27FC236}">
              <a16:creationId xmlns:a16="http://schemas.microsoft.com/office/drawing/2014/main" id="{F10CB15A-282F-430B-AB64-F8F69D01F428}"/>
            </a:ext>
          </a:extLst>
        </xdr:cNvPr>
        <xdr:cNvSpPr txBox="1"/>
      </xdr:nvSpPr>
      <xdr:spPr>
        <a:xfrm>
          <a:off x="15875" y="2815268"/>
          <a:ext cx="1310323" cy="1131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1</xdr:col>
      <xdr:colOff>407249</xdr:colOff>
      <xdr:row>17</xdr:row>
      <xdr:rowOff>23495</xdr:rowOff>
    </xdr:from>
    <xdr:to>
      <xdr:col>2</xdr:col>
      <xdr:colOff>611872</xdr:colOff>
      <xdr:row>22</xdr:row>
      <xdr:rowOff>171358</xdr:rowOff>
    </xdr:to>
    <xdr:grpSp>
      <xdr:nvGrpSpPr>
        <xdr:cNvPr id="132" name="Group 131">
          <a:hlinkClick xmlns:r="http://schemas.openxmlformats.org/officeDocument/2006/relationships" r:id="rId24"/>
          <a:extLst>
            <a:ext uri="{FF2B5EF4-FFF2-40B4-BE49-F238E27FC236}">
              <a16:creationId xmlns:a16="http://schemas.microsoft.com/office/drawing/2014/main" id="{FAA27885-10D2-478E-8EDA-198A371DCD33}"/>
            </a:ext>
          </a:extLst>
        </xdr:cNvPr>
        <xdr:cNvGrpSpPr/>
      </xdr:nvGrpSpPr>
      <xdr:grpSpPr>
        <a:xfrm>
          <a:off x="1083524" y="4043045"/>
          <a:ext cx="966623" cy="1005113"/>
          <a:chOff x="1140676" y="3508058"/>
          <a:chExt cx="966623" cy="1020988"/>
        </a:xfrm>
      </xdr:grpSpPr>
      <xdr:sp macro="" textlink="">
        <xdr:nvSpPr>
          <xdr:cNvPr id="10" name="Text Box 2">
            <a:extLst>
              <a:ext uri="{FF2B5EF4-FFF2-40B4-BE49-F238E27FC236}">
                <a16:creationId xmlns:a16="http://schemas.microsoft.com/office/drawing/2014/main" id="{A01770E7-F8FF-4152-985D-F428EFCA9E3B}"/>
              </a:ext>
            </a:extLst>
          </xdr:cNvPr>
          <xdr:cNvSpPr txBox="1">
            <a:spLocks noChangeArrowheads="1"/>
          </xdr:cNvSpPr>
        </xdr:nvSpPr>
        <xdr:spPr bwMode="auto">
          <a:xfrm>
            <a:off x="1140676" y="350805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89" name="Picture 88" descr="TIMETABLE - OAK BAY HIGH SCHOOL CHOIR">
            <a:extLst>
              <a:ext uri="{FF2B5EF4-FFF2-40B4-BE49-F238E27FC236}">
                <a16:creationId xmlns:a16="http://schemas.microsoft.com/office/drawing/2014/main" id="{75E6D705-6E7D-418E-85B1-880F32C8241F}"/>
              </a:ext>
            </a:extLst>
          </xdr:cNvPr>
          <xdr:cNvPicPr/>
        </xdr:nvPicPr>
        <xdr:blipFill rotWithShape="1">
          <a:blip xmlns:r="http://schemas.openxmlformats.org/officeDocument/2006/relationships" r:embed="rId25" cstate="hqprint">
            <a:extLst>
              <a:ext uri="{28A0092B-C50C-407E-A947-70E740481C1C}">
                <a14:useLocalDpi xmlns:a14="http://schemas.microsoft.com/office/drawing/2010/main" val="0"/>
              </a:ext>
            </a:extLst>
          </a:blip>
          <a:srcRect l="5825" t="14750" r="8252" b="19625"/>
          <a:stretch/>
        </xdr:blipFill>
        <xdr:spPr bwMode="auto">
          <a:xfrm>
            <a:off x="1174741" y="379412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639759</xdr:colOff>
      <xdr:row>17</xdr:row>
      <xdr:rowOff>23809</xdr:rowOff>
    </xdr:from>
    <xdr:to>
      <xdr:col>4</xdr:col>
      <xdr:colOff>457200</xdr:colOff>
      <xdr:row>23</xdr:row>
      <xdr:rowOff>222</xdr:rowOff>
    </xdr:to>
    <xdr:grpSp>
      <xdr:nvGrpSpPr>
        <xdr:cNvPr id="5" name="Group 4">
          <a:hlinkClick xmlns:r="http://schemas.openxmlformats.org/officeDocument/2006/relationships" r:id="rId26"/>
          <a:extLst>
            <a:ext uri="{FF2B5EF4-FFF2-40B4-BE49-F238E27FC236}">
              <a16:creationId xmlns:a16="http://schemas.microsoft.com/office/drawing/2014/main" id="{4A0E3D3C-8322-41C8-BD18-3AB424443599}"/>
            </a:ext>
          </a:extLst>
        </xdr:cNvPr>
        <xdr:cNvGrpSpPr/>
      </xdr:nvGrpSpPr>
      <xdr:grpSpPr>
        <a:xfrm>
          <a:off x="2078034" y="4043359"/>
          <a:ext cx="1169991" cy="1005113"/>
          <a:chOff x="2097084" y="3490909"/>
          <a:chExt cx="1114425" cy="1005113"/>
        </a:xfrm>
      </xdr:grpSpPr>
      <xdr:sp macro="" textlink="">
        <xdr:nvSpPr>
          <xdr:cNvPr id="90" name="Text Box 2">
            <a:extLst>
              <a:ext uri="{FF2B5EF4-FFF2-40B4-BE49-F238E27FC236}">
                <a16:creationId xmlns:a16="http://schemas.microsoft.com/office/drawing/2014/main" id="{0BA84564-8A41-4DEE-9D4C-4416A0598270}"/>
              </a:ext>
            </a:extLst>
          </xdr:cNvPr>
          <xdr:cNvSpPr txBox="1">
            <a:spLocks noChangeArrowheads="1"/>
          </xdr:cNvSpPr>
        </xdr:nvSpPr>
        <xdr:spPr bwMode="auto">
          <a:xfrm>
            <a:off x="2078034" y="3490909"/>
            <a:ext cx="1169991" cy="24576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1" name="Picture 90" descr="TIMETABLE - OAK BAY HIGH SCHOOL CHOIR">
            <a:extLst>
              <a:ext uri="{FF2B5EF4-FFF2-40B4-BE49-F238E27FC236}">
                <a16:creationId xmlns:a16="http://schemas.microsoft.com/office/drawing/2014/main" id="{D5BC690B-AC29-4922-BBF0-15C7B8C62056}"/>
              </a:ext>
            </a:extLst>
          </xdr:cNvPr>
          <xdr:cNvPicPr/>
        </xdr:nvPicPr>
        <xdr:blipFill rotWithShape="1">
          <a:blip xmlns:r="http://schemas.openxmlformats.org/officeDocument/2006/relationships" r:embed="rId27" cstate="hqprint">
            <a:extLst>
              <a:ext uri="{28A0092B-C50C-407E-A947-70E740481C1C}">
                <a14:useLocalDpi xmlns:a14="http://schemas.microsoft.com/office/drawing/2010/main" val="0"/>
              </a:ext>
            </a:extLst>
          </a:blip>
          <a:srcRect l="5825" t="14750" r="8252" b="19625"/>
          <a:stretch/>
        </xdr:blipFill>
        <xdr:spPr bwMode="auto">
          <a:xfrm>
            <a:off x="2201402" y="3772529"/>
            <a:ext cx="905668" cy="723493"/>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498465</xdr:colOff>
      <xdr:row>17</xdr:row>
      <xdr:rowOff>23799</xdr:rowOff>
    </xdr:from>
    <xdr:to>
      <xdr:col>6</xdr:col>
      <xdr:colOff>173033</xdr:colOff>
      <xdr:row>23</xdr:row>
      <xdr:rowOff>212</xdr:rowOff>
    </xdr:to>
    <xdr:grpSp>
      <xdr:nvGrpSpPr>
        <xdr:cNvPr id="134" name="Group 133">
          <a:hlinkClick xmlns:r="http://schemas.openxmlformats.org/officeDocument/2006/relationships" r:id="rId28"/>
          <a:extLst>
            <a:ext uri="{FF2B5EF4-FFF2-40B4-BE49-F238E27FC236}">
              <a16:creationId xmlns:a16="http://schemas.microsoft.com/office/drawing/2014/main" id="{BFF21399-CE4D-4255-89B4-5D5043A70241}"/>
            </a:ext>
          </a:extLst>
        </xdr:cNvPr>
        <xdr:cNvGrpSpPr/>
      </xdr:nvGrpSpPr>
      <xdr:grpSpPr>
        <a:xfrm>
          <a:off x="3289290" y="4043349"/>
          <a:ext cx="1027118" cy="1005113"/>
          <a:chOff x="3341682" y="3508362"/>
          <a:chExt cx="1039818" cy="1020988"/>
        </a:xfrm>
      </xdr:grpSpPr>
      <xdr:sp macro="" textlink="">
        <xdr:nvSpPr>
          <xdr:cNvPr id="92" name="Text Box 2">
            <a:extLst>
              <a:ext uri="{FF2B5EF4-FFF2-40B4-BE49-F238E27FC236}">
                <a16:creationId xmlns:a16="http://schemas.microsoft.com/office/drawing/2014/main" id="{FFCB25EA-B2BB-49AA-888F-997E7EBAD695}"/>
              </a:ext>
            </a:extLst>
          </xdr:cNvPr>
          <xdr:cNvSpPr txBox="1">
            <a:spLocks noChangeArrowheads="1"/>
          </xdr:cNvSpPr>
        </xdr:nvSpPr>
        <xdr:spPr bwMode="auto">
          <a:xfrm>
            <a:off x="3341682" y="3508362"/>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3" name="Picture 92" descr="TIMETABLE - OAK BAY HIGH SCHOOL CHOIR">
            <a:extLst>
              <a:ext uri="{FF2B5EF4-FFF2-40B4-BE49-F238E27FC236}">
                <a16:creationId xmlns:a16="http://schemas.microsoft.com/office/drawing/2014/main" id="{DDC55009-04EA-49E2-BE5F-5155B4BD862F}"/>
              </a:ext>
            </a:extLst>
          </xdr:cNvPr>
          <xdr:cNvPicPr/>
        </xdr:nvPicPr>
        <xdr:blipFill rotWithShape="1">
          <a:blip xmlns:r="http://schemas.openxmlformats.org/officeDocument/2006/relationships" r:embed="rId29" cstate="hqprint">
            <a:extLst>
              <a:ext uri="{28A0092B-C50C-407E-A947-70E740481C1C}">
                <a14:useLocalDpi xmlns:a14="http://schemas.microsoft.com/office/drawing/2010/main" val="0"/>
              </a:ext>
            </a:extLst>
          </a:blip>
          <a:srcRect l="5825" t="14750" r="8252" b="19625"/>
          <a:stretch/>
        </xdr:blipFill>
        <xdr:spPr bwMode="auto">
          <a:xfrm>
            <a:off x="3415437" y="3794430"/>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204788</xdr:colOff>
      <xdr:row>17</xdr:row>
      <xdr:rowOff>23799</xdr:rowOff>
    </xdr:from>
    <xdr:to>
      <xdr:col>7</xdr:col>
      <xdr:colOff>488786</xdr:colOff>
      <xdr:row>23</xdr:row>
      <xdr:rowOff>212</xdr:rowOff>
    </xdr:to>
    <xdr:grpSp>
      <xdr:nvGrpSpPr>
        <xdr:cNvPr id="135" name="Group 134">
          <a:hlinkClick xmlns:r="http://schemas.openxmlformats.org/officeDocument/2006/relationships" r:id="rId30"/>
          <a:extLst>
            <a:ext uri="{FF2B5EF4-FFF2-40B4-BE49-F238E27FC236}">
              <a16:creationId xmlns:a16="http://schemas.microsoft.com/office/drawing/2014/main" id="{09021256-A4C3-4195-8D1C-BC5C1C2786EC}"/>
            </a:ext>
          </a:extLst>
        </xdr:cNvPr>
        <xdr:cNvGrpSpPr/>
      </xdr:nvGrpSpPr>
      <xdr:grpSpPr>
        <a:xfrm>
          <a:off x="4348163" y="4043349"/>
          <a:ext cx="960273" cy="1005113"/>
          <a:chOff x="4429131" y="3516300"/>
          <a:chExt cx="966623" cy="1020988"/>
        </a:xfrm>
      </xdr:grpSpPr>
      <xdr:sp macro="" textlink="">
        <xdr:nvSpPr>
          <xdr:cNvPr id="94" name="Text Box 2">
            <a:extLst>
              <a:ext uri="{FF2B5EF4-FFF2-40B4-BE49-F238E27FC236}">
                <a16:creationId xmlns:a16="http://schemas.microsoft.com/office/drawing/2014/main" id="{A16A634A-34BE-4E5E-A58E-3D5109BEE08F}"/>
              </a:ext>
            </a:extLst>
          </xdr:cNvPr>
          <xdr:cNvSpPr txBox="1">
            <a:spLocks noChangeArrowheads="1"/>
          </xdr:cNvSpPr>
        </xdr:nvSpPr>
        <xdr:spPr bwMode="auto">
          <a:xfrm>
            <a:off x="4429131" y="3516300"/>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5" name="Picture 94" descr="TIMETABLE - OAK BAY HIGH SCHOOL CHOIR">
            <a:extLst>
              <a:ext uri="{FF2B5EF4-FFF2-40B4-BE49-F238E27FC236}">
                <a16:creationId xmlns:a16="http://schemas.microsoft.com/office/drawing/2014/main" id="{C8800590-E080-4A01-AA36-E6576F0778A8}"/>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4447320" y="3802368"/>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514370</xdr:colOff>
      <xdr:row>17</xdr:row>
      <xdr:rowOff>25377</xdr:rowOff>
    </xdr:from>
    <xdr:to>
      <xdr:col>8</xdr:col>
      <xdr:colOff>822180</xdr:colOff>
      <xdr:row>23</xdr:row>
      <xdr:rowOff>1790</xdr:rowOff>
    </xdr:to>
    <xdr:grpSp>
      <xdr:nvGrpSpPr>
        <xdr:cNvPr id="159" name="Group 158">
          <a:hlinkClick xmlns:r="http://schemas.openxmlformats.org/officeDocument/2006/relationships" r:id="rId31"/>
          <a:extLst>
            <a:ext uri="{FF2B5EF4-FFF2-40B4-BE49-F238E27FC236}">
              <a16:creationId xmlns:a16="http://schemas.microsoft.com/office/drawing/2014/main" id="{ADFAD631-5033-43E8-985A-471AB0E0F3F2}"/>
            </a:ext>
          </a:extLst>
        </xdr:cNvPr>
        <xdr:cNvGrpSpPr/>
      </xdr:nvGrpSpPr>
      <xdr:grpSpPr>
        <a:xfrm>
          <a:off x="5334020" y="4044927"/>
          <a:ext cx="1107910" cy="1005113"/>
          <a:chOff x="5446736" y="3517878"/>
          <a:chExt cx="966623" cy="1020988"/>
        </a:xfrm>
      </xdr:grpSpPr>
      <xdr:sp macro="" textlink="">
        <xdr:nvSpPr>
          <xdr:cNvPr id="96" name="Text Box 2">
            <a:extLst>
              <a:ext uri="{FF2B5EF4-FFF2-40B4-BE49-F238E27FC236}">
                <a16:creationId xmlns:a16="http://schemas.microsoft.com/office/drawing/2014/main" id="{6E37C160-5EF0-4C4A-9E85-9F800CC892DD}"/>
              </a:ext>
            </a:extLst>
          </xdr:cNvPr>
          <xdr:cNvSpPr txBox="1">
            <a:spLocks noChangeArrowheads="1"/>
          </xdr:cNvSpPr>
        </xdr:nvSpPr>
        <xdr:spPr bwMode="auto">
          <a:xfrm>
            <a:off x="5446736" y="3517878"/>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7" name="Picture 96" descr="TIMETABLE - OAK BAY HIGH SCHOOL CHOIR">
            <a:extLst>
              <a:ext uri="{FF2B5EF4-FFF2-40B4-BE49-F238E27FC236}">
                <a16:creationId xmlns:a16="http://schemas.microsoft.com/office/drawing/2014/main" id="{3D7EE70C-EBEB-4A47-A935-0A288E3DB306}"/>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64925" y="380394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642914</xdr:colOff>
      <xdr:row>23</xdr:row>
      <xdr:rowOff>41264</xdr:rowOff>
    </xdr:from>
    <xdr:to>
      <xdr:col>4</xdr:col>
      <xdr:colOff>420664</xdr:colOff>
      <xdr:row>29</xdr:row>
      <xdr:rowOff>14502</xdr:rowOff>
    </xdr:to>
    <xdr:grpSp>
      <xdr:nvGrpSpPr>
        <xdr:cNvPr id="161" name="Group 160">
          <a:hlinkClick xmlns:r="http://schemas.openxmlformats.org/officeDocument/2006/relationships" r:id="rId33"/>
          <a:extLst>
            <a:ext uri="{FF2B5EF4-FFF2-40B4-BE49-F238E27FC236}">
              <a16:creationId xmlns:a16="http://schemas.microsoft.com/office/drawing/2014/main" id="{2C5F6901-AEE5-4139-93EB-241A6F020A74}"/>
            </a:ext>
          </a:extLst>
        </xdr:cNvPr>
        <xdr:cNvGrpSpPr/>
      </xdr:nvGrpSpPr>
      <xdr:grpSpPr>
        <a:xfrm>
          <a:off x="2081189" y="5089514"/>
          <a:ext cx="1130300" cy="1001938"/>
          <a:chOff x="2143105" y="4573577"/>
          <a:chExt cx="1143000" cy="1020988"/>
        </a:xfrm>
      </xdr:grpSpPr>
      <xdr:sp macro="" textlink="">
        <xdr:nvSpPr>
          <xdr:cNvPr id="104" name="Text Box 2">
            <a:extLst>
              <a:ext uri="{FF2B5EF4-FFF2-40B4-BE49-F238E27FC236}">
                <a16:creationId xmlns:a16="http://schemas.microsoft.com/office/drawing/2014/main" id="{25EECB10-E4DE-4ED0-B641-6805680950BF}"/>
              </a:ext>
            </a:extLst>
          </xdr:cNvPr>
          <xdr:cNvSpPr txBox="1">
            <a:spLocks noChangeArrowheads="1"/>
          </xdr:cNvSpPr>
        </xdr:nvSpPr>
        <xdr:spPr bwMode="auto">
          <a:xfrm>
            <a:off x="2143105" y="4573577"/>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S1-EARLY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5" name="Picture 104" descr="TIMETABLE - OAK BAY HIGH SCHOOL CHOIR">
            <a:extLst>
              <a:ext uri="{FF2B5EF4-FFF2-40B4-BE49-F238E27FC236}">
                <a16:creationId xmlns:a16="http://schemas.microsoft.com/office/drawing/2014/main" id="{12ED42BF-AE3D-4024-9525-08C8BB23E373}"/>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6550" y="485964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482560</xdr:colOff>
      <xdr:row>23</xdr:row>
      <xdr:rowOff>39675</xdr:rowOff>
    </xdr:from>
    <xdr:to>
      <xdr:col>6</xdr:col>
      <xdr:colOff>260310</xdr:colOff>
      <xdr:row>29</xdr:row>
      <xdr:rowOff>12913</xdr:rowOff>
    </xdr:to>
    <xdr:grpSp>
      <xdr:nvGrpSpPr>
        <xdr:cNvPr id="162" name="Group 161">
          <a:hlinkClick xmlns:r="http://schemas.openxmlformats.org/officeDocument/2006/relationships" r:id="rId35"/>
          <a:extLst>
            <a:ext uri="{FF2B5EF4-FFF2-40B4-BE49-F238E27FC236}">
              <a16:creationId xmlns:a16="http://schemas.microsoft.com/office/drawing/2014/main" id="{0589EE0B-722E-4CC2-BAAC-63FC1B0C4FBF}"/>
            </a:ext>
          </a:extLst>
        </xdr:cNvPr>
        <xdr:cNvGrpSpPr/>
      </xdr:nvGrpSpPr>
      <xdr:grpSpPr>
        <a:xfrm>
          <a:off x="3273385" y="5087925"/>
          <a:ext cx="1130300" cy="1001938"/>
          <a:chOff x="3340063" y="4571988"/>
          <a:chExt cx="1143000" cy="1020988"/>
        </a:xfrm>
      </xdr:grpSpPr>
      <xdr:sp macro="" textlink="">
        <xdr:nvSpPr>
          <xdr:cNvPr id="106" name="Text Box 2">
            <a:extLst>
              <a:ext uri="{FF2B5EF4-FFF2-40B4-BE49-F238E27FC236}">
                <a16:creationId xmlns:a16="http://schemas.microsoft.com/office/drawing/2014/main" id="{E1EE47E6-90ED-43A1-B204-3B67BBECC668}"/>
              </a:ext>
            </a:extLst>
          </xdr:cNvPr>
          <xdr:cNvSpPr txBox="1">
            <a:spLocks noChangeArrowheads="1"/>
          </xdr:cNvSpPr>
        </xdr:nvSpPr>
        <xdr:spPr bwMode="auto">
          <a:xfrm>
            <a:off x="3340063" y="4571988"/>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S1-EARLY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07" name="Picture 106" descr="TIMETABLE - OAK BAY HIGH SCHOOL CHOIR">
            <a:extLst>
              <a:ext uri="{FF2B5EF4-FFF2-40B4-BE49-F238E27FC236}">
                <a16:creationId xmlns:a16="http://schemas.microsoft.com/office/drawing/2014/main" id="{62A7B7D9-EF4B-404C-B0CC-FAD3E6BBCCC2}"/>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3508" y="4858056"/>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146442</xdr:colOff>
      <xdr:row>30</xdr:row>
      <xdr:rowOff>39368</xdr:rowOff>
    </xdr:from>
    <xdr:to>
      <xdr:col>1</xdr:col>
      <xdr:colOff>395287</xdr:colOff>
      <xdr:row>35</xdr:row>
      <xdr:rowOff>174624</xdr:rowOff>
    </xdr:to>
    <xdr:grpSp>
      <xdr:nvGrpSpPr>
        <xdr:cNvPr id="163" name="Group 162">
          <a:extLst>
            <a:ext uri="{FF2B5EF4-FFF2-40B4-BE49-F238E27FC236}">
              <a16:creationId xmlns:a16="http://schemas.microsoft.com/office/drawing/2014/main" id="{59573C4A-C307-4043-BEC6-A220B1F87409}"/>
            </a:ext>
          </a:extLst>
        </xdr:cNvPr>
        <xdr:cNvGrpSpPr/>
      </xdr:nvGrpSpPr>
      <xdr:grpSpPr>
        <a:xfrm>
          <a:off x="146442" y="6287768"/>
          <a:ext cx="925120" cy="992506"/>
          <a:chOff x="162318" y="5794056"/>
          <a:chExt cx="931470" cy="1008381"/>
        </a:xfrm>
      </xdr:grpSpPr>
      <xdr:pic>
        <xdr:nvPicPr>
          <xdr:cNvPr id="108" name="Picture 107" descr="TIMETABLE - OAK BAY HIGH SCHOOL CHOIR">
            <a:extLst>
              <a:ext uri="{FF2B5EF4-FFF2-40B4-BE49-F238E27FC236}">
                <a16:creationId xmlns:a16="http://schemas.microsoft.com/office/drawing/2014/main" id="{D2496FAF-78BC-4F93-8B03-4079DDB9992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69859" y="6067517"/>
            <a:ext cx="915989" cy="734920"/>
          </a:xfrm>
          <a:prstGeom prst="rect">
            <a:avLst/>
          </a:prstGeom>
          <a:noFill/>
          <a:ln>
            <a:noFill/>
          </a:ln>
          <a:extLst>
            <a:ext uri="{53640926-AAD7-44D8-BBD7-CCE9431645EC}">
              <a14:shadowObscured xmlns:a14="http://schemas.microsoft.com/office/drawing/2010/main"/>
            </a:ext>
          </a:extLst>
        </xdr:spPr>
      </xdr:pic>
      <xdr:sp macro="" textlink="">
        <xdr:nvSpPr>
          <xdr:cNvPr id="109" name="Text Box 2">
            <a:hlinkClick xmlns:r="http://schemas.openxmlformats.org/officeDocument/2006/relationships" r:id="rId36"/>
            <a:extLst>
              <a:ext uri="{FF2B5EF4-FFF2-40B4-BE49-F238E27FC236}">
                <a16:creationId xmlns:a16="http://schemas.microsoft.com/office/drawing/2014/main" id="{5E441562-53F5-4C9D-96A3-FED560D70D89}"/>
              </a:ext>
            </a:extLst>
          </xdr:cNvPr>
          <xdr:cNvSpPr txBox="1">
            <a:spLocks noChangeArrowheads="1"/>
          </xdr:cNvSpPr>
        </xdr:nvSpPr>
        <xdr:spPr bwMode="auto">
          <a:xfrm>
            <a:off x="162318" y="5794056"/>
            <a:ext cx="93147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111125</xdr:colOff>
      <xdr:row>30</xdr:row>
      <xdr:rowOff>0</xdr:rowOff>
    </xdr:from>
    <xdr:to>
      <xdr:col>9</xdr:col>
      <xdr:colOff>31750</xdr:colOff>
      <xdr:row>42</xdr:row>
      <xdr:rowOff>119061</xdr:rowOff>
    </xdr:to>
    <xdr:sp macro="" textlink="">
      <xdr:nvSpPr>
        <xdr:cNvPr id="111" name="Rectangle 110">
          <a:extLst>
            <a:ext uri="{FF2B5EF4-FFF2-40B4-BE49-F238E27FC236}">
              <a16:creationId xmlns:a16="http://schemas.microsoft.com/office/drawing/2014/main" id="{9FE8DEF2-E5CE-452A-AD13-D8AD60D0454A}"/>
            </a:ext>
          </a:extLst>
        </xdr:cNvPr>
        <xdr:cNvSpPr/>
      </xdr:nvSpPr>
      <xdr:spPr>
        <a:xfrm>
          <a:off x="111125" y="5754688"/>
          <a:ext cx="6405563" cy="221456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423124</xdr:colOff>
      <xdr:row>30</xdr:row>
      <xdr:rowOff>39369</xdr:rowOff>
    </xdr:from>
    <xdr:to>
      <xdr:col>2</xdr:col>
      <xdr:colOff>627747</xdr:colOff>
      <xdr:row>36</xdr:row>
      <xdr:rowOff>12607</xdr:rowOff>
    </xdr:to>
    <xdr:grpSp>
      <xdr:nvGrpSpPr>
        <xdr:cNvPr id="164" name="Group 163">
          <a:hlinkClick xmlns:r="http://schemas.openxmlformats.org/officeDocument/2006/relationships" r:id="rId37"/>
          <a:extLst>
            <a:ext uri="{FF2B5EF4-FFF2-40B4-BE49-F238E27FC236}">
              <a16:creationId xmlns:a16="http://schemas.microsoft.com/office/drawing/2014/main" id="{01F7B3F1-67F3-45C1-937C-26FF0BFAD0FC}"/>
            </a:ext>
          </a:extLst>
        </xdr:cNvPr>
        <xdr:cNvGrpSpPr/>
      </xdr:nvGrpSpPr>
      <xdr:grpSpPr>
        <a:xfrm>
          <a:off x="1099399" y="6287769"/>
          <a:ext cx="966623" cy="1001938"/>
          <a:chOff x="1147026" y="5794057"/>
          <a:chExt cx="966623" cy="1020988"/>
        </a:xfrm>
      </xdr:grpSpPr>
      <xdr:sp macro="" textlink="">
        <xdr:nvSpPr>
          <xdr:cNvPr id="110" name="Text Box 2">
            <a:extLst>
              <a:ext uri="{FF2B5EF4-FFF2-40B4-BE49-F238E27FC236}">
                <a16:creationId xmlns:a16="http://schemas.microsoft.com/office/drawing/2014/main" id="{1F2682B4-7C06-4AA5-B958-47432B685823}"/>
              </a:ext>
            </a:extLst>
          </xdr:cNvPr>
          <xdr:cNvSpPr txBox="1">
            <a:spLocks noChangeArrowheads="1"/>
          </xdr:cNvSpPr>
        </xdr:nvSpPr>
        <xdr:spPr bwMode="auto">
          <a:xfrm>
            <a:off x="1147026" y="5794057"/>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2" name="Picture 111" descr="TIMETABLE - OAK BAY HIGH SCHOOL CHOIR">
            <a:extLst>
              <a:ext uri="{FF2B5EF4-FFF2-40B4-BE49-F238E27FC236}">
                <a16:creationId xmlns:a16="http://schemas.microsoft.com/office/drawing/2014/main" id="{02623A42-B89A-4901-A4D1-D0A800980F06}"/>
              </a:ext>
            </a:extLst>
          </xdr:cNvPr>
          <xdr:cNvPicPr/>
        </xdr:nvPicPr>
        <xdr:blipFill rotWithShape="1">
          <a:blip xmlns:r="http://schemas.openxmlformats.org/officeDocument/2006/relationships" r:embed="rId38" cstate="hqprint">
            <a:extLst>
              <a:ext uri="{28A0092B-C50C-407E-A947-70E740481C1C}">
                <a14:useLocalDpi xmlns:a14="http://schemas.microsoft.com/office/drawing/2010/main" val="0"/>
              </a:ext>
            </a:extLst>
          </a:blip>
          <a:srcRect l="5825" t="14750" r="8252" b="19625"/>
          <a:stretch/>
        </xdr:blipFill>
        <xdr:spPr bwMode="auto">
          <a:xfrm>
            <a:off x="1181091" y="608012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673098</xdr:colOff>
      <xdr:row>30</xdr:row>
      <xdr:rowOff>39683</xdr:rowOff>
    </xdr:from>
    <xdr:to>
      <xdr:col>4</xdr:col>
      <xdr:colOff>476251</xdr:colOff>
      <xdr:row>36</xdr:row>
      <xdr:rowOff>12921</xdr:rowOff>
    </xdr:to>
    <xdr:grpSp>
      <xdr:nvGrpSpPr>
        <xdr:cNvPr id="165" name="Group 164">
          <a:hlinkClick xmlns:r="http://schemas.openxmlformats.org/officeDocument/2006/relationships" r:id="rId39"/>
          <a:extLst>
            <a:ext uri="{FF2B5EF4-FFF2-40B4-BE49-F238E27FC236}">
              <a16:creationId xmlns:a16="http://schemas.microsoft.com/office/drawing/2014/main" id="{570B3C0D-A20E-4DC0-8A38-F31F531025F5}"/>
            </a:ext>
          </a:extLst>
        </xdr:cNvPr>
        <xdr:cNvGrpSpPr/>
      </xdr:nvGrpSpPr>
      <xdr:grpSpPr>
        <a:xfrm>
          <a:off x="2111373" y="6288083"/>
          <a:ext cx="1155703" cy="1001938"/>
          <a:chOff x="2165350" y="5794371"/>
          <a:chExt cx="1168873" cy="1020988"/>
        </a:xfrm>
      </xdr:grpSpPr>
      <xdr:sp macro="" textlink="">
        <xdr:nvSpPr>
          <xdr:cNvPr id="113" name="Text Box 2">
            <a:extLst>
              <a:ext uri="{FF2B5EF4-FFF2-40B4-BE49-F238E27FC236}">
                <a16:creationId xmlns:a16="http://schemas.microsoft.com/office/drawing/2014/main" id="{E3E35E18-3C87-4C9B-9356-0E8E0BE0D182}"/>
              </a:ext>
            </a:extLst>
          </xdr:cNvPr>
          <xdr:cNvSpPr txBox="1">
            <a:spLocks noChangeArrowheads="1"/>
          </xdr:cNvSpPr>
        </xdr:nvSpPr>
        <xdr:spPr bwMode="auto">
          <a:xfrm>
            <a:off x="2165350" y="5794371"/>
            <a:ext cx="116887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4" name="Picture 113" descr="TIMETABLE - OAK BAY HIGH SCHOOL CHOIR">
            <a:extLst>
              <a:ext uri="{FF2B5EF4-FFF2-40B4-BE49-F238E27FC236}">
                <a16:creationId xmlns:a16="http://schemas.microsoft.com/office/drawing/2014/main" id="{1FD564A8-AF2C-4C90-B06C-2CD47DB7A756}"/>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70857" y="608043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493703</xdr:colOff>
      <xdr:row>30</xdr:row>
      <xdr:rowOff>39673</xdr:rowOff>
    </xdr:from>
    <xdr:to>
      <xdr:col>6</xdr:col>
      <xdr:colOff>168271</xdr:colOff>
      <xdr:row>36</xdr:row>
      <xdr:rowOff>12911</xdr:rowOff>
    </xdr:to>
    <xdr:grpSp>
      <xdr:nvGrpSpPr>
        <xdr:cNvPr id="166" name="Group 165">
          <a:hlinkClick xmlns:r="http://schemas.openxmlformats.org/officeDocument/2006/relationships" r:id="rId40"/>
          <a:extLst>
            <a:ext uri="{FF2B5EF4-FFF2-40B4-BE49-F238E27FC236}">
              <a16:creationId xmlns:a16="http://schemas.microsoft.com/office/drawing/2014/main" id="{AFCD0C99-29D9-4626-8206-10029CAB8B6B}"/>
            </a:ext>
          </a:extLst>
        </xdr:cNvPr>
        <xdr:cNvGrpSpPr/>
      </xdr:nvGrpSpPr>
      <xdr:grpSpPr>
        <a:xfrm>
          <a:off x="3284528" y="6288073"/>
          <a:ext cx="1027118" cy="1001938"/>
          <a:chOff x="3348032" y="5794361"/>
          <a:chExt cx="1039818" cy="1020988"/>
        </a:xfrm>
      </xdr:grpSpPr>
      <xdr:sp macro="" textlink="">
        <xdr:nvSpPr>
          <xdr:cNvPr id="115" name="Text Box 2">
            <a:extLst>
              <a:ext uri="{FF2B5EF4-FFF2-40B4-BE49-F238E27FC236}">
                <a16:creationId xmlns:a16="http://schemas.microsoft.com/office/drawing/2014/main" id="{05FE3018-B6AC-44AC-B324-5D5694E7475B}"/>
              </a:ext>
            </a:extLst>
          </xdr:cNvPr>
          <xdr:cNvSpPr txBox="1">
            <a:spLocks noChangeArrowheads="1"/>
          </xdr:cNvSpPr>
        </xdr:nvSpPr>
        <xdr:spPr bwMode="auto">
          <a:xfrm>
            <a:off x="3348032" y="5794361"/>
            <a:ext cx="1039818"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6" name="Picture 115" descr="TIMETABLE - OAK BAY HIGH SCHOOL CHOIR">
            <a:extLst>
              <a:ext uri="{FF2B5EF4-FFF2-40B4-BE49-F238E27FC236}">
                <a16:creationId xmlns:a16="http://schemas.microsoft.com/office/drawing/2014/main" id="{ABE20E57-43AC-42DF-B4DD-EC9AE82B7FF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421787"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6</xdr:col>
      <xdr:colOff>200026</xdr:colOff>
      <xdr:row>30</xdr:row>
      <xdr:rowOff>39673</xdr:rowOff>
    </xdr:from>
    <xdr:to>
      <xdr:col>7</xdr:col>
      <xdr:colOff>484024</xdr:colOff>
      <xdr:row>36</xdr:row>
      <xdr:rowOff>12911</xdr:rowOff>
    </xdr:to>
    <xdr:grpSp>
      <xdr:nvGrpSpPr>
        <xdr:cNvPr id="167" name="Group 166">
          <a:hlinkClick xmlns:r="http://schemas.openxmlformats.org/officeDocument/2006/relationships" r:id="rId42"/>
          <a:extLst>
            <a:ext uri="{FF2B5EF4-FFF2-40B4-BE49-F238E27FC236}">
              <a16:creationId xmlns:a16="http://schemas.microsoft.com/office/drawing/2014/main" id="{C6C678A6-8C4B-4488-A08E-EA3A4B6DF0E6}"/>
            </a:ext>
          </a:extLst>
        </xdr:cNvPr>
        <xdr:cNvGrpSpPr/>
      </xdr:nvGrpSpPr>
      <xdr:grpSpPr>
        <a:xfrm>
          <a:off x="4343401" y="6288073"/>
          <a:ext cx="960273" cy="1001938"/>
          <a:chOff x="4435481" y="5794361"/>
          <a:chExt cx="966623" cy="1020988"/>
        </a:xfrm>
      </xdr:grpSpPr>
      <xdr:sp macro="" textlink="">
        <xdr:nvSpPr>
          <xdr:cNvPr id="117" name="Text Box 2">
            <a:extLst>
              <a:ext uri="{FF2B5EF4-FFF2-40B4-BE49-F238E27FC236}">
                <a16:creationId xmlns:a16="http://schemas.microsoft.com/office/drawing/2014/main" id="{7BD3F072-7416-4012-9405-C2EB256CDADC}"/>
              </a:ext>
            </a:extLst>
          </xdr:cNvPr>
          <xdr:cNvSpPr txBox="1">
            <a:spLocks noChangeArrowheads="1"/>
          </xdr:cNvSpPr>
        </xdr:nvSpPr>
        <xdr:spPr bwMode="auto">
          <a:xfrm>
            <a:off x="4435481" y="5794361"/>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8" name="Picture 117" descr="TIMETABLE - OAK BAY HIGH SCHOOL CHOIR">
            <a:extLst>
              <a:ext uri="{FF2B5EF4-FFF2-40B4-BE49-F238E27FC236}">
                <a16:creationId xmlns:a16="http://schemas.microsoft.com/office/drawing/2014/main" id="{66C36500-C1DC-4000-A266-EC99CADA3CC4}"/>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4453670" y="6080429"/>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517544</xdr:colOff>
      <xdr:row>30</xdr:row>
      <xdr:rowOff>41251</xdr:rowOff>
    </xdr:from>
    <xdr:to>
      <xdr:col>8</xdr:col>
      <xdr:colOff>825354</xdr:colOff>
      <xdr:row>36</xdr:row>
      <xdr:rowOff>14489</xdr:rowOff>
    </xdr:to>
    <xdr:grpSp>
      <xdr:nvGrpSpPr>
        <xdr:cNvPr id="168" name="Group 167">
          <a:hlinkClick xmlns:r="http://schemas.openxmlformats.org/officeDocument/2006/relationships" r:id="rId44"/>
          <a:extLst>
            <a:ext uri="{FF2B5EF4-FFF2-40B4-BE49-F238E27FC236}">
              <a16:creationId xmlns:a16="http://schemas.microsoft.com/office/drawing/2014/main" id="{2A31F870-A9DE-46F1-A558-8D9294F326C8}"/>
            </a:ext>
          </a:extLst>
        </xdr:cNvPr>
        <xdr:cNvGrpSpPr/>
      </xdr:nvGrpSpPr>
      <xdr:grpSpPr>
        <a:xfrm>
          <a:off x="5337194" y="6289651"/>
          <a:ext cx="1107910" cy="1001938"/>
          <a:chOff x="5453086" y="5795939"/>
          <a:chExt cx="966623" cy="1020988"/>
        </a:xfrm>
      </xdr:grpSpPr>
      <xdr:sp macro="" textlink="">
        <xdr:nvSpPr>
          <xdr:cNvPr id="119" name="Text Box 2">
            <a:extLst>
              <a:ext uri="{FF2B5EF4-FFF2-40B4-BE49-F238E27FC236}">
                <a16:creationId xmlns:a16="http://schemas.microsoft.com/office/drawing/2014/main" id="{5B718658-1AF3-4AA2-BE96-4C9FFB206159}"/>
              </a:ext>
            </a:extLst>
          </xdr:cNvPr>
          <xdr:cNvSpPr txBox="1">
            <a:spLocks noChangeArrowheads="1"/>
          </xdr:cNvSpPr>
        </xdr:nvSpPr>
        <xdr:spPr bwMode="auto">
          <a:xfrm>
            <a:off x="5453086" y="5795939"/>
            <a:ext cx="966623"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S2-DAY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6</a:t>
            </a:r>
          </a:p>
          <a:p>
            <a:pPr algn="ctr">
              <a:lnSpc>
                <a:spcPct val="107000"/>
              </a:lnSpc>
              <a:spcAft>
                <a:spcPts val="800"/>
              </a:spcAft>
            </a:pP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0" name="Picture 119" descr="TIMETABLE - OAK BAY HIGH SCHOOL CHOIR">
            <a:extLst>
              <a:ext uri="{FF2B5EF4-FFF2-40B4-BE49-F238E27FC236}">
                <a16:creationId xmlns:a16="http://schemas.microsoft.com/office/drawing/2014/main" id="{8B280EF1-9D95-4B1D-A250-9A4B715C2971}"/>
              </a:ext>
            </a:extLst>
          </xdr:cNvPr>
          <xdr:cNvPicPr/>
        </xdr:nvPicPr>
        <xdr:blipFill rotWithShape="1">
          <a:blip xmlns:r="http://schemas.openxmlformats.org/officeDocument/2006/relationships" r:embed="rId32" cstate="hqprint">
            <a:extLst>
              <a:ext uri="{28A0092B-C50C-407E-A947-70E740481C1C}">
                <a14:useLocalDpi xmlns:a14="http://schemas.microsoft.com/office/drawing/2010/main" val="0"/>
              </a:ext>
            </a:extLst>
          </a:blip>
          <a:srcRect l="5825" t="14750" r="8252" b="19625"/>
          <a:stretch/>
        </xdr:blipFill>
        <xdr:spPr bwMode="auto">
          <a:xfrm>
            <a:off x="5471275" y="6082007"/>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xdr:col>
      <xdr:colOff>625444</xdr:colOff>
      <xdr:row>36</xdr:row>
      <xdr:rowOff>57138</xdr:rowOff>
    </xdr:from>
    <xdr:to>
      <xdr:col>4</xdr:col>
      <xdr:colOff>403194</xdr:colOff>
      <xdr:row>42</xdr:row>
      <xdr:rowOff>30376</xdr:rowOff>
    </xdr:to>
    <xdr:grpSp>
      <xdr:nvGrpSpPr>
        <xdr:cNvPr id="169" name="Group 168">
          <a:hlinkClick xmlns:r="http://schemas.openxmlformats.org/officeDocument/2006/relationships" r:id="rId45"/>
          <a:extLst>
            <a:ext uri="{FF2B5EF4-FFF2-40B4-BE49-F238E27FC236}">
              <a16:creationId xmlns:a16="http://schemas.microsoft.com/office/drawing/2014/main" id="{1DF9D490-3F67-4F84-9E23-30BE3D24132D}"/>
            </a:ext>
          </a:extLst>
        </xdr:cNvPr>
        <xdr:cNvGrpSpPr/>
      </xdr:nvGrpSpPr>
      <xdr:grpSpPr>
        <a:xfrm>
          <a:off x="2063719" y="7334238"/>
          <a:ext cx="1130300" cy="1001938"/>
          <a:chOff x="2141511" y="6859576"/>
          <a:chExt cx="1143000" cy="1020988"/>
        </a:xfrm>
      </xdr:grpSpPr>
      <xdr:sp macro="" textlink="">
        <xdr:nvSpPr>
          <xdr:cNvPr id="127" name="Text Box 2">
            <a:extLst>
              <a:ext uri="{FF2B5EF4-FFF2-40B4-BE49-F238E27FC236}">
                <a16:creationId xmlns:a16="http://schemas.microsoft.com/office/drawing/2014/main" id="{917AC2D8-5A18-4D80-B307-CA39F43793E6}"/>
              </a:ext>
            </a:extLst>
          </xdr:cNvPr>
          <xdr:cNvSpPr txBox="1">
            <a:spLocks noChangeArrowheads="1"/>
          </xdr:cNvSpPr>
        </xdr:nvSpPr>
        <xdr:spPr bwMode="auto">
          <a:xfrm>
            <a:off x="2141511" y="6859576"/>
            <a:ext cx="1143000" cy="24964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S2-EARLY</a:t>
            </a:r>
            <a:r>
              <a:rPr lang="en-CA" sz="1100" b="1" baseline="0">
                <a:effectLst/>
                <a:latin typeface="Calibri" panose="020F0502020204030204" pitchFamily="34" charset="0"/>
                <a:ea typeface="Calibri" panose="020F0502020204030204" pitchFamily="34" charset="0"/>
                <a:cs typeface="Times New Roman" panose="02020603050405020304" pitchFamily="18" charset="0"/>
              </a:rPr>
              <a:t> OUT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28" name="Picture 127" descr="TIMETABLE - OAK BAY HIGH SCHOOL CHOIR">
            <a:extLst>
              <a:ext uri="{FF2B5EF4-FFF2-40B4-BE49-F238E27FC236}">
                <a16:creationId xmlns:a16="http://schemas.microsoft.com/office/drawing/2014/main" id="{4906DB79-40B2-4E7E-A17F-4A9B77C89D04}"/>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2254956" y="7145644"/>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480966</xdr:colOff>
      <xdr:row>36</xdr:row>
      <xdr:rowOff>55549</xdr:rowOff>
    </xdr:from>
    <xdr:to>
      <xdr:col>6</xdr:col>
      <xdr:colOff>258716</xdr:colOff>
      <xdr:row>42</xdr:row>
      <xdr:rowOff>28787</xdr:rowOff>
    </xdr:to>
    <xdr:grpSp>
      <xdr:nvGrpSpPr>
        <xdr:cNvPr id="170" name="Group 169">
          <a:hlinkClick xmlns:r="http://schemas.openxmlformats.org/officeDocument/2006/relationships" r:id="rId46"/>
          <a:extLst>
            <a:ext uri="{FF2B5EF4-FFF2-40B4-BE49-F238E27FC236}">
              <a16:creationId xmlns:a16="http://schemas.microsoft.com/office/drawing/2014/main" id="{C86E521F-712B-401E-B53F-7D22367221D3}"/>
            </a:ext>
          </a:extLst>
        </xdr:cNvPr>
        <xdr:cNvGrpSpPr/>
      </xdr:nvGrpSpPr>
      <xdr:grpSpPr>
        <a:xfrm>
          <a:off x="3271791" y="7332649"/>
          <a:ext cx="1130300" cy="1001938"/>
          <a:chOff x="3338469" y="6857987"/>
          <a:chExt cx="1143000" cy="1020988"/>
        </a:xfrm>
      </xdr:grpSpPr>
      <xdr:sp macro="" textlink="">
        <xdr:nvSpPr>
          <xdr:cNvPr id="129" name="Text Box 2">
            <a:extLst>
              <a:ext uri="{FF2B5EF4-FFF2-40B4-BE49-F238E27FC236}">
                <a16:creationId xmlns:a16="http://schemas.microsoft.com/office/drawing/2014/main" id="{D233E34A-45AD-45EF-AC85-E9C830FDC3F8}"/>
              </a:ext>
            </a:extLst>
          </xdr:cNvPr>
          <xdr:cNvSpPr txBox="1">
            <a:spLocks noChangeArrowheads="1"/>
          </xdr:cNvSpPr>
        </xdr:nvSpPr>
        <xdr:spPr bwMode="auto">
          <a:xfrm>
            <a:off x="3338469" y="6857987"/>
            <a:ext cx="1143000" cy="254007"/>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r>
              <a:rPr lang="en-CA" sz="1100" b="1">
                <a:effectLst/>
                <a:latin typeface="Calibri" panose="020F0502020204030204" pitchFamily="34" charset="0"/>
                <a:ea typeface="+mn-ea"/>
                <a:cs typeface="Calibri" panose="020F0502020204030204" pitchFamily="34" charset="0"/>
              </a:rPr>
              <a:t>S2-EARLY</a:t>
            </a:r>
            <a:r>
              <a:rPr lang="en-CA" sz="1100" b="1" baseline="0">
                <a:effectLst/>
                <a:latin typeface="Calibri" panose="020F0502020204030204" pitchFamily="34" charset="0"/>
                <a:ea typeface="+mn-ea"/>
                <a:cs typeface="Calibri" panose="020F0502020204030204" pitchFamily="34" charset="0"/>
              </a:rPr>
              <a:t> OUT 2</a:t>
            </a:r>
          </a:p>
          <a:p>
            <a:endParaRPr lang="en-CA">
              <a:effectLst/>
            </a:endParaRPr>
          </a:p>
        </xdr:txBody>
      </xdr:sp>
      <xdr:pic>
        <xdr:nvPicPr>
          <xdr:cNvPr id="130" name="Picture 129" descr="TIMETABLE - OAK BAY HIGH SCHOOL CHOIR">
            <a:extLst>
              <a:ext uri="{FF2B5EF4-FFF2-40B4-BE49-F238E27FC236}">
                <a16:creationId xmlns:a16="http://schemas.microsoft.com/office/drawing/2014/main" id="{540201A8-1CB9-4745-A62B-7F0C1D057395}"/>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3451914" y="7144055"/>
            <a:ext cx="915989" cy="73492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65E15627-DC4A-4DE7-B5C7-F721F20B06D3}"/>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20A38C6-5664-4B92-8190-C2EB8B1F6746}"/>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CC7C3203-8BBE-4A06-AD9D-2301181D988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A9BFAE5-845A-42DF-A5ED-04A886F3BDE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C3DC1A2-5587-4878-80FA-64BD4FFCC06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437A1786-53D0-4B30-854B-5FB43BA7FF6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239D9277-7E7A-4D54-B41E-3D2091BD0CC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3305F5CB-8846-4701-AC63-0F96C43510C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AE96275D-4380-49EA-89BE-01E2B309F3ED}"/>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8B4CA92-9493-4D45-A809-A333DAF552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A3B8F4B-9986-4CF4-9BF1-0BBBB79194E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DAF428C-A8EC-4D61-A1FE-F5642EEFA8A5}"/>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editAs="oneCell">
    <xdr:from>
      <xdr:col>15</xdr:col>
      <xdr:colOff>0</xdr:colOff>
      <xdr:row>0</xdr:row>
      <xdr:rowOff>0</xdr:rowOff>
    </xdr:from>
    <xdr:to>
      <xdr:col>15</xdr:col>
      <xdr:colOff>304800</xdr:colOff>
      <xdr:row>0</xdr:row>
      <xdr:rowOff>304800</xdr:rowOff>
    </xdr:to>
    <xdr:sp macro="" textlink="">
      <xdr:nvSpPr>
        <xdr:cNvPr id="96267" name="AutoShape 11" descr="2018 annual report">
          <a:extLst>
            <a:ext uri="{FF2B5EF4-FFF2-40B4-BE49-F238E27FC236}">
              <a16:creationId xmlns:a16="http://schemas.microsoft.com/office/drawing/2014/main" id="{A721E8FA-DE00-43AD-B613-5824D1B47766}"/>
            </a:ext>
          </a:extLst>
        </xdr:cNvPr>
        <xdr:cNvSpPr>
          <a:spLocks noChangeAspect="1" noChangeArrowheads="1"/>
        </xdr:cNvSpPr>
      </xdr:nvSpPr>
      <xdr:spPr bwMode="auto">
        <a:xfrm>
          <a:off x="139731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214312</xdr:colOff>
      <xdr:row>0</xdr:row>
      <xdr:rowOff>130970</xdr:rowOff>
    </xdr:from>
    <xdr:to>
      <xdr:col>9</xdr:col>
      <xdr:colOff>119062</xdr:colOff>
      <xdr:row>1</xdr:row>
      <xdr:rowOff>464344</xdr:rowOff>
    </xdr:to>
    <xdr:grpSp>
      <xdr:nvGrpSpPr>
        <xdr:cNvPr id="11" name="Group 10">
          <a:hlinkClick xmlns:r="http://schemas.openxmlformats.org/officeDocument/2006/relationships" r:id="rId3"/>
          <a:extLst>
            <a:ext uri="{FF2B5EF4-FFF2-40B4-BE49-F238E27FC236}">
              <a16:creationId xmlns:a16="http://schemas.microsoft.com/office/drawing/2014/main" id="{1B8FFF26-73EA-4732-952F-713D70DFEAC8}"/>
            </a:ext>
          </a:extLst>
        </xdr:cNvPr>
        <xdr:cNvGrpSpPr/>
      </xdr:nvGrpSpPr>
      <xdr:grpSpPr>
        <a:xfrm>
          <a:off x="8822531" y="130970"/>
          <a:ext cx="976312" cy="1119187"/>
          <a:chOff x="9001125" y="488157"/>
          <a:chExt cx="976312" cy="1119187"/>
        </a:xfrm>
      </xdr:grpSpPr>
      <xdr:pic>
        <xdr:nvPicPr>
          <xdr:cNvPr id="9" name="Picture 8">
            <a:extLst>
              <a:ext uri="{FF2B5EF4-FFF2-40B4-BE49-F238E27FC236}">
                <a16:creationId xmlns:a16="http://schemas.microsoft.com/office/drawing/2014/main" id="{1EED3B88-4350-4131-94C4-D765166F850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2DC60EC1-A3E1-442B-AC2F-D1A39529DC4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E6DACBB-706B-439D-AE2A-AE6F57838813}"/>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AFD28491-4F24-4572-B93B-577CEBFD993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8ACB6C9C-DB5B-4F88-B464-9D71388935D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6B67E43D-AEED-4644-8DB9-768F6FF9890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669F8F2C-21AE-4444-9E07-0D0500D9E1E1}"/>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26EC02C8-DC25-4944-B20E-CE9C9F1E7D1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0875B70-825B-4711-92C5-E1FA97BDED9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8137476-D044-428E-A25C-BC928CA72BA7}"/>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531034E-2AB3-40D5-A5FD-066E41C27575}"/>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0D206D1A-97F7-44C9-96A4-2E4CD2B7F1F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B4CEBA7F-828B-40B7-AAA9-CAD34FF171B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D3733-D492-43B8-8D3B-152F75CC50A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22ADA7B4-FD22-49EC-BF37-3A4B4E9A000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EB873E3C-0A51-4EF0-8A82-5A3970AF740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9234B775-F526-4554-ABF9-79DD83AB09EF}"/>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D6EEBD-0E3C-42D2-BDB4-A3846EE60B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ECE4796B-EE71-4B5C-807B-3BC50902CD0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3AE34E4-B86F-4786-A533-D7BD72DBF61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9F5FFAA5-9455-4D26-AFED-FE2EFF43BB3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A1BEA97D-DCC2-496B-9739-27AE661E7697}"/>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FB400295-9429-4873-9092-06465AFC5AE5}"/>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D30B4E8A-3D43-4546-9977-7CDBCB8D9FF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5F6A9D01-8BCD-4F9E-9BFF-C0D1C863C3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C42F4801-7EE9-495F-9520-9BEB551EA76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33924E44-F540-4842-8993-569C4260801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84A5120C-A240-48C6-8E09-87D48466F83B}"/>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F952F43-ED3C-4AD6-86AA-7AAF3DA9CF03}"/>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850FFD42-D19B-495E-AA65-1ED291DD48D3}"/>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3BC64691-5F83-4BC7-992E-A5E63803DE3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1F979AF9-2C91-480C-9577-3D9CA01E69C0}"/>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9A0A8C1-A4DD-471A-92AC-C747C810B96B}"/>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3F01D3BD-64D3-43A6-99FD-B0F3C28ABBC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648832F2-CDD8-40A6-9F47-15B7FC072B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BE36807-4497-4F15-A576-EADA9CC3F34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47625</xdr:rowOff>
    </xdr:from>
    <xdr:to>
      <xdr:col>7</xdr:col>
      <xdr:colOff>335214</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6844E9A-8422-4238-9D8F-75058D956BB7}"/>
            </a:ext>
          </a:extLst>
        </xdr:cNvPr>
        <xdr:cNvPicPr>
          <a:picLocks noChangeAspect="1"/>
        </xdr:cNvPicPr>
      </xdr:nvPicPr>
      <xdr:blipFill>
        <a:blip xmlns:r="http://schemas.openxmlformats.org/officeDocument/2006/relationships" r:embed="rId2"/>
        <a:stretch>
          <a:fillRect/>
        </a:stretch>
      </xdr:blipFill>
      <xdr:spPr>
        <a:xfrm>
          <a:off x="7358063"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8D6FD644-B7E8-4041-B2A8-B2BE1E5A3A7C}"/>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EE9C1028-5EBD-48F0-B5A3-C7C5D651AE2D}"/>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98B0B758-9637-4330-B883-6EC3EFF07E2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A394E20-C31E-48D0-BC42-73FEA1289AF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5C9C4DA5-11FE-412B-82EE-511855626A62}"/>
            </a:ext>
          </a:extLst>
        </xdr:cNvPr>
        <xdr:cNvPicPr>
          <a:picLocks noChangeAspect="1"/>
        </xdr:cNvPicPr>
      </xdr:nvPicPr>
      <xdr:blipFill>
        <a:blip xmlns:r="http://schemas.openxmlformats.org/officeDocument/2006/relationships" r:embed="rId2"/>
        <a:stretch>
          <a:fillRect/>
        </a:stretch>
      </xdr:blipFill>
      <xdr:spPr>
        <a:xfrm>
          <a:off x="736996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2CF9BFF0-9629-4616-B5FC-E56AA7F6654B}"/>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7227BD9C-94E8-446D-9A26-1ECABA68CEF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272B1B8F-9B6F-4916-8F26-F9E2DD0C6034}"/>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D11DCF58-B700-4D5B-9F10-55AC1735A93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223250" y="13582650"/>
          <a:ext cx="3625850" cy="1219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2497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71437</xdr:rowOff>
    </xdr:from>
    <xdr:to>
      <xdr:col>7</xdr:col>
      <xdr:colOff>359026</xdr:colOff>
      <xdr:row>0</xdr:row>
      <xdr:rowOff>795336</xdr:rowOff>
    </xdr:to>
    <xdr:pic>
      <xdr:nvPicPr>
        <xdr:cNvPr id="8" name="Picture 7">
          <a:hlinkClick xmlns:r="http://schemas.openxmlformats.org/officeDocument/2006/relationships" r:id="rId1"/>
          <a:extLst>
            <a:ext uri="{FF2B5EF4-FFF2-40B4-BE49-F238E27FC236}">
              <a16:creationId xmlns:a16="http://schemas.microsoft.com/office/drawing/2014/main" id="{E40D84B9-8078-4C4C-A5A1-2C3B5DB06A2F}"/>
            </a:ext>
          </a:extLst>
        </xdr:cNvPr>
        <xdr:cNvPicPr>
          <a:picLocks noChangeAspect="1"/>
        </xdr:cNvPicPr>
      </xdr:nvPicPr>
      <xdr:blipFill>
        <a:blip xmlns:r="http://schemas.openxmlformats.org/officeDocument/2006/relationships" r:embed="rId2"/>
        <a:stretch>
          <a:fillRect/>
        </a:stretch>
      </xdr:blipFill>
      <xdr:spPr>
        <a:xfrm>
          <a:off x="7512844" y="71437"/>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238124</xdr:rowOff>
    </xdr:to>
    <xdr:grpSp>
      <xdr:nvGrpSpPr>
        <xdr:cNvPr id="9" name="Group 8">
          <a:hlinkClick xmlns:r="http://schemas.openxmlformats.org/officeDocument/2006/relationships" r:id="rId3"/>
          <a:extLst>
            <a:ext uri="{FF2B5EF4-FFF2-40B4-BE49-F238E27FC236}">
              <a16:creationId xmlns:a16="http://schemas.microsoft.com/office/drawing/2014/main" id="{91445216-4DDA-4570-A309-7D799C81816E}"/>
            </a:ext>
          </a:extLst>
        </xdr:cNvPr>
        <xdr:cNvGrpSpPr/>
      </xdr:nvGrpSpPr>
      <xdr:grpSpPr>
        <a:xfrm>
          <a:off x="8739188" y="0"/>
          <a:ext cx="976312" cy="1119187"/>
          <a:chOff x="9001125" y="488157"/>
          <a:chExt cx="976312" cy="1119187"/>
        </a:xfrm>
      </xdr:grpSpPr>
      <xdr:pic>
        <xdr:nvPicPr>
          <xdr:cNvPr id="10" name="Picture 9">
            <a:extLst>
              <a:ext uri="{FF2B5EF4-FFF2-40B4-BE49-F238E27FC236}">
                <a16:creationId xmlns:a16="http://schemas.microsoft.com/office/drawing/2014/main" id="{BE1D7FD1-DC07-4677-AC4D-986577806C2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69F8D7A-A719-4722-8538-A027582262D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EBB124B8-01E5-48AE-97E5-8104515B0E3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53375" y="13338175"/>
          <a:ext cx="3625850" cy="1222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2392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347119</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919C822C-B837-4C91-BB42-C0F335CEF618}"/>
            </a:ext>
          </a:extLst>
        </xdr:cNvPr>
        <xdr:cNvPicPr>
          <a:picLocks noChangeAspect="1"/>
        </xdr:cNvPicPr>
      </xdr:nvPicPr>
      <xdr:blipFill>
        <a:blip xmlns:r="http://schemas.openxmlformats.org/officeDocument/2006/relationships" r:embed="rId2"/>
        <a:stretch>
          <a:fillRect/>
        </a:stretch>
      </xdr:blipFill>
      <xdr:spPr>
        <a:xfrm>
          <a:off x="7393781"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A2D8BAC-8879-4A9F-B608-E8A1A855E64E}"/>
            </a:ext>
          </a:extLst>
        </xdr:cNvPr>
        <xdr:cNvGrpSpPr/>
      </xdr:nvGrpSpPr>
      <xdr:grpSpPr>
        <a:xfrm>
          <a:off x="8632031" y="0"/>
          <a:ext cx="976312" cy="1119187"/>
          <a:chOff x="9001125" y="488157"/>
          <a:chExt cx="976312" cy="1119187"/>
        </a:xfrm>
      </xdr:grpSpPr>
      <xdr:pic>
        <xdr:nvPicPr>
          <xdr:cNvPr id="11" name="Picture 10">
            <a:extLst>
              <a:ext uri="{FF2B5EF4-FFF2-40B4-BE49-F238E27FC236}">
                <a16:creationId xmlns:a16="http://schemas.microsoft.com/office/drawing/2014/main" id="{85572477-FF62-497D-A6B8-8709228BA8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36063C4-82A5-4D33-9138-C0B18A9C43B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08CD1769-5770-4D09-8DEE-C69AB78D2AF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53100"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886700" y="13344525"/>
          <a:ext cx="363220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D2707E2E-3509-423C-944B-1266C098977B}"/>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EE6EFD84-5DCA-429B-BAA0-665F6190028A}"/>
            </a:ext>
          </a:extLst>
        </xdr:cNvPr>
        <xdr:cNvGrpSpPr/>
      </xdr:nvGrpSpPr>
      <xdr:grpSpPr>
        <a:xfrm>
          <a:off x="8572500" y="0"/>
          <a:ext cx="976312" cy="1119187"/>
          <a:chOff x="9001125" y="488157"/>
          <a:chExt cx="976312" cy="1119187"/>
        </a:xfrm>
      </xdr:grpSpPr>
      <xdr:pic>
        <xdr:nvPicPr>
          <xdr:cNvPr id="11" name="Picture 10">
            <a:extLst>
              <a:ext uri="{FF2B5EF4-FFF2-40B4-BE49-F238E27FC236}">
                <a16:creationId xmlns:a16="http://schemas.microsoft.com/office/drawing/2014/main" id="{1C7D2824-01A8-4E47-8FC3-E0A29864E32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A5A424D6-B64C-4372-B58C-E671787A19D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97F2A9E4-3435-4147-B0D8-4384D2E8215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716280</xdr:colOff>
      <xdr:row>0</xdr:row>
      <xdr:rowOff>152400</xdr:rowOff>
    </xdr:from>
    <xdr:to>
      <xdr:col>7</xdr:col>
      <xdr:colOff>320040</xdr:colOff>
      <xdr:row>13</xdr:row>
      <xdr:rowOff>30480</xdr:rowOff>
    </xdr:to>
    <xdr:sp macro="" textlink="">
      <xdr:nvSpPr>
        <xdr:cNvPr id="2" name="TextBox 1">
          <a:extLst>
            <a:ext uri="{FF2B5EF4-FFF2-40B4-BE49-F238E27FC236}">
              <a16:creationId xmlns:a16="http://schemas.microsoft.com/office/drawing/2014/main" id="{93E312AB-0C3D-4A39-AF5A-49817FCD0B38}"/>
            </a:ext>
          </a:extLst>
        </xdr:cNvPr>
        <xdr:cNvSpPr txBox="1"/>
      </xdr:nvSpPr>
      <xdr:spPr>
        <a:xfrm>
          <a:off x="716280" y="152400"/>
          <a:ext cx="472440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Courier New" panose="02070309020205020404" pitchFamily="49" charset="0"/>
              <a:cs typeface="Courier New" panose="02070309020205020404" pitchFamily="49" charset="0"/>
            </a:rPr>
            <a:t>Set the year that you want to</a:t>
          </a:r>
          <a:r>
            <a:rPr lang="en-CA" sz="1100" baseline="0">
              <a:latin typeface="Courier New" panose="02070309020205020404" pitchFamily="49" charset="0"/>
              <a:cs typeface="Courier New" panose="02070309020205020404" pitchFamily="49" charset="0"/>
            </a:rPr>
            <a:t> start in the cell to the right. This will set the dates for each month in the calendar.For example, to set this up for the 2024-25 school year, put 2024 in Cell J2. Enter pertinant holidays for the coming year to the table to the right.</a:t>
          </a:r>
        </a:p>
        <a:p>
          <a:endParaRPr lang="en-CA" sz="1100" baseline="0">
            <a:latin typeface="Courier New" panose="02070309020205020404" pitchFamily="49" charset="0"/>
            <a:cs typeface="Courier New" panose="02070309020205020404" pitchFamily="49" charset="0"/>
          </a:endParaRPr>
        </a:p>
        <a:p>
          <a:r>
            <a:rPr lang="en-CA" sz="1100" baseline="0">
              <a:latin typeface="Courier New" panose="02070309020205020404" pitchFamily="49" charset="0"/>
              <a:cs typeface="Courier New" panose="02070309020205020404" pitchFamily="49" charset="0"/>
            </a:rPr>
            <a:t>Go through the list of dates in the table to the right and add the holidays in the relevant dates.</a:t>
          </a:r>
        </a:p>
        <a:p>
          <a:endParaRPr lang="en-CA"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7435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877175" y="13344525"/>
          <a:ext cx="3625850" cy="12128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E7CF742-C31E-47A6-B432-46A316CF8F14}"/>
            </a:ext>
          </a:extLst>
        </xdr:cNvPr>
        <xdr:cNvPicPr>
          <a:picLocks noChangeAspect="1"/>
        </xdr:cNvPicPr>
      </xdr:nvPicPr>
      <xdr:blipFill>
        <a:blip xmlns:r="http://schemas.openxmlformats.org/officeDocument/2006/relationships" r:embed="rId2"/>
        <a:stretch>
          <a:fillRect/>
        </a:stretch>
      </xdr:blipFill>
      <xdr:spPr>
        <a:xfrm>
          <a:off x="7274719"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C7BE072-BE8C-4418-B7B5-F790354E9B37}"/>
            </a:ext>
          </a:extLst>
        </xdr:cNvPr>
        <xdr:cNvGrpSpPr/>
      </xdr:nvGrpSpPr>
      <xdr:grpSpPr>
        <a:xfrm>
          <a:off x="8512969" y="0"/>
          <a:ext cx="976312" cy="1119187"/>
          <a:chOff x="9001125" y="488157"/>
          <a:chExt cx="976312" cy="1119187"/>
        </a:xfrm>
      </xdr:grpSpPr>
      <xdr:pic>
        <xdr:nvPicPr>
          <xdr:cNvPr id="11" name="Picture 10">
            <a:extLst>
              <a:ext uri="{FF2B5EF4-FFF2-40B4-BE49-F238E27FC236}">
                <a16:creationId xmlns:a16="http://schemas.microsoft.com/office/drawing/2014/main" id="{8BC50BAD-554D-4F5A-9BAA-5DFF87B88A1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69F88EB8-9E86-497A-AAF3-A15BB1E773E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6F177841-017A-4737-8DED-5A78127CB39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7934325" y="13331825"/>
          <a:ext cx="3632200" cy="1216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511968</xdr:colOff>
      <xdr:row>0</xdr:row>
      <xdr:rowOff>35719</xdr:rowOff>
    </xdr:from>
    <xdr:to>
      <xdr:col>7</xdr:col>
      <xdr:colOff>335213</xdr:colOff>
      <xdr:row>0</xdr:row>
      <xdr:rowOff>759618</xdr:rowOff>
    </xdr:to>
    <xdr:pic>
      <xdr:nvPicPr>
        <xdr:cNvPr id="10" name="Picture 9">
          <a:hlinkClick xmlns:r="http://schemas.openxmlformats.org/officeDocument/2006/relationships" r:id="rId1"/>
          <a:extLst>
            <a:ext uri="{FF2B5EF4-FFF2-40B4-BE49-F238E27FC236}">
              <a16:creationId xmlns:a16="http://schemas.microsoft.com/office/drawing/2014/main" id="{6B92087E-8B45-409E-8795-F55F81C51FFA}"/>
            </a:ext>
          </a:extLst>
        </xdr:cNvPr>
        <xdr:cNvPicPr>
          <a:picLocks noChangeAspect="1"/>
        </xdr:cNvPicPr>
      </xdr:nvPicPr>
      <xdr:blipFill>
        <a:blip xmlns:r="http://schemas.openxmlformats.org/officeDocument/2006/relationships" r:embed="rId2"/>
        <a:stretch>
          <a:fillRect/>
        </a:stretch>
      </xdr:blipFill>
      <xdr:spPr>
        <a:xfrm>
          <a:off x="7405687"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1" name="Group 10">
          <a:hlinkClick xmlns:r="http://schemas.openxmlformats.org/officeDocument/2006/relationships" r:id="rId3"/>
          <a:extLst>
            <a:ext uri="{FF2B5EF4-FFF2-40B4-BE49-F238E27FC236}">
              <a16:creationId xmlns:a16="http://schemas.microsoft.com/office/drawing/2014/main" id="{3DE0B698-1A63-433B-B5E3-A90CF42AB38E}"/>
            </a:ext>
          </a:extLst>
        </xdr:cNvPr>
        <xdr:cNvGrpSpPr/>
      </xdr:nvGrpSpPr>
      <xdr:grpSpPr>
        <a:xfrm>
          <a:off x="8655844" y="0"/>
          <a:ext cx="976312" cy="1119187"/>
          <a:chOff x="9001125" y="488157"/>
          <a:chExt cx="976312" cy="1119187"/>
        </a:xfrm>
      </xdr:grpSpPr>
      <xdr:pic>
        <xdr:nvPicPr>
          <xdr:cNvPr id="12" name="Picture 11">
            <a:extLst>
              <a:ext uri="{FF2B5EF4-FFF2-40B4-BE49-F238E27FC236}">
                <a16:creationId xmlns:a16="http://schemas.microsoft.com/office/drawing/2014/main" id="{8C4BD82A-7F52-43A0-A3C2-1DBAF043873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361CA80A-D290-4F65-B4C5-1BE6A5F3AC5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AC6178B-B935-4993-80AF-90B1E29B912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92011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535781</xdr:colOff>
      <xdr:row>0</xdr:row>
      <xdr:rowOff>35719</xdr:rowOff>
    </xdr:from>
    <xdr:to>
      <xdr:col>7</xdr:col>
      <xdr:colOff>359026</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7B0E5C84-786D-4A59-B59A-0CEF068913F6}"/>
            </a:ext>
          </a:extLst>
        </xdr:cNvPr>
        <xdr:cNvPicPr>
          <a:picLocks noChangeAspect="1"/>
        </xdr:cNvPicPr>
      </xdr:nvPicPr>
      <xdr:blipFill>
        <a:blip xmlns:r="http://schemas.openxmlformats.org/officeDocument/2006/relationships" r:embed="rId2"/>
        <a:stretch>
          <a:fillRect/>
        </a:stretch>
      </xdr:blipFill>
      <xdr:spPr>
        <a:xfrm>
          <a:off x="7381875"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5FED2785-B0D1-4D43-B314-DF36A8D15573}"/>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682AC755-A6E0-4D69-B9B2-3E6A021D7A4E}"/>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C253B93B-6662-42F1-90CF-4511960EB2A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20BC6DB3-D43A-48BF-9D85-3A46E61BAAB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FB133483-D7A7-47FF-B3AC-457B8FFE14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56309C44-EC59-48E2-902A-10FFB617C14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B1CA2C21-CD2D-446E-B1CD-78E04566F68A}"/>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47F8851B-92A8-4034-940E-4890E3EC0CD8}"/>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C1F66C79-08BF-484E-90A0-D9C95F47226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F2D6380D-7DA0-49B1-A70E-8496211F7C2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840FF81A-E664-4E65-8320-205546AFCBEA}"/>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CA12D1BF-8690-4F75-B587-5C683A88F2F8}"/>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0283BF62-A04C-487F-B835-62F6397B46D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417EBF76-D53D-45D2-8169-410F4081455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420AD1FF-4014-49FA-976C-2EF74038D18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8B09D841-13C5-4556-8221-63F0DB62BA24}"/>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13A1D99B-B8DA-41E8-9E98-E5FFAC2F3670}"/>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75B02174-3650-4167-B341-82799525F107}"/>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BD320D5-0E76-402C-A27F-FA9682CBB11F}"/>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67AA2C57-D086-4C81-A3AC-29159A86E9A9}"/>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850CF95C-8328-4867-BE47-B449E98AA58B}"/>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B4C9E9C7-E9EF-44B3-8407-C7C2293E2EB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62AF5B28-BD46-44C5-ADE0-BC4840056E4C}"/>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26C5CB09-5FC7-42B4-8AC3-2924832171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A265ACEB-3ECB-49D3-98E6-1B2BF073DE8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B990FC13-CC44-4FD4-8FB5-FE7A97F8520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54B36A9C-9A3C-4909-83A7-60E601FCC1F1}"/>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B7F823E6-A7EB-41B9-B543-10DC6E5BBB9D}"/>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65AC78-2E00-4746-9759-4136217D6299}"/>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7EDC6E46-7974-4E46-B0C7-E79D6156D930}"/>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155D46A5-20DC-4A52-8425-796CD4F9C99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5C10F863-C87B-46C1-B5F0-EEE05D06C33F}"/>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0837748C-AE65-4354-AF57-9B5112F10646}"/>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DB899997-C5AD-4C86-B2DC-38E002E51994}"/>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64E979A1-C870-4B38-B27F-64F3FAC0574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5067FB1-6266-4922-BB68-A949F3E1286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3295D815-AB4E-4496-BACB-014396AB6E8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D961AFFD-E02B-4E8B-8906-E87E6F75F07A}"/>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87E7306-B31C-491A-B324-63FCBB4DC508}"/>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4" name="TextBox 3">
          <a:extLst>
            <a:ext uri="{FF2B5EF4-FFF2-40B4-BE49-F238E27FC236}">
              <a16:creationId xmlns:a16="http://schemas.microsoft.com/office/drawing/2014/main" id="{27544FEB-29E9-4BE5-A2C0-022A754A8F81}"/>
            </a:ext>
          </a:extLst>
        </xdr:cNvPr>
        <xdr:cNvSpPr txBox="1"/>
      </xdr:nvSpPr>
      <xdr:spPr>
        <a:xfrm>
          <a:off x="8591550" y="13338175"/>
          <a:ext cx="364490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114301</xdr:rowOff>
    </xdr:to>
    <xdr:sp macro="" textlink="">
      <xdr:nvSpPr>
        <xdr:cNvPr id="5" name="TextBox 4">
          <a:extLst>
            <a:ext uri="{FF2B5EF4-FFF2-40B4-BE49-F238E27FC236}">
              <a16:creationId xmlns:a16="http://schemas.microsoft.com/office/drawing/2014/main" id="{3A5868DF-762F-480E-8F3F-5C7E066EC0F6}"/>
            </a:ext>
          </a:extLst>
        </xdr:cNvPr>
        <xdr:cNvSpPr txBox="1"/>
      </xdr:nvSpPr>
      <xdr:spPr>
        <a:xfrm>
          <a:off x="8591550" y="2095500"/>
          <a:ext cx="481965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6" name="TextBox 5">
          <a:extLst>
            <a:ext uri="{FF2B5EF4-FFF2-40B4-BE49-F238E27FC236}">
              <a16:creationId xmlns:a16="http://schemas.microsoft.com/office/drawing/2014/main" id="{9F30B8A9-40A4-4DEE-970D-DEAF6F086E1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EE5F2182-2EF8-4CB1-BDC7-A720389A9D06}"/>
            </a:ext>
          </a:extLst>
        </xdr:cNvPr>
        <xdr:cNvSpPr txBox="1"/>
      </xdr:nvSpPr>
      <xdr:spPr>
        <a:xfrm>
          <a:off x="580072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8" name="Picture 7">
          <a:hlinkClick xmlns:r="http://schemas.openxmlformats.org/officeDocument/2006/relationships" r:id="rId1"/>
          <a:extLst>
            <a:ext uri="{FF2B5EF4-FFF2-40B4-BE49-F238E27FC236}">
              <a16:creationId xmlns:a16="http://schemas.microsoft.com/office/drawing/2014/main" id="{25B2230A-8F43-4F3A-BA5E-FF23DADE51FE}"/>
            </a:ext>
          </a:extLst>
        </xdr:cNvPr>
        <xdr:cNvPicPr>
          <a:picLocks noChangeAspect="1"/>
        </xdr:cNvPicPr>
      </xdr:nvPicPr>
      <xdr:blipFill>
        <a:blip xmlns:r="http://schemas.openxmlformats.org/officeDocument/2006/relationships" r:embed="rId2"/>
        <a:stretch>
          <a:fillRect/>
        </a:stretch>
      </xdr:blipFill>
      <xdr:spPr>
        <a:xfrm>
          <a:off x="7362825" y="35719"/>
          <a:ext cx="651920"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9" name="Group 8">
          <a:hlinkClick xmlns:r="http://schemas.openxmlformats.org/officeDocument/2006/relationships" r:id="rId3"/>
          <a:extLst>
            <a:ext uri="{FF2B5EF4-FFF2-40B4-BE49-F238E27FC236}">
              <a16:creationId xmlns:a16="http://schemas.microsoft.com/office/drawing/2014/main" id="{7BBAB75B-AF85-4550-9F18-135A8E862971}"/>
            </a:ext>
          </a:extLst>
        </xdr:cNvPr>
        <xdr:cNvGrpSpPr/>
      </xdr:nvGrpSpPr>
      <xdr:grpSpPr>
        <a:xfrm>
          <a:off x="8608219" y="0"/>
          <a:ext cx="976312" cy="1119187"/>
          <a:chOff x="9001125" y="488157"/>
          <a:chExt cx="976312" cy="1119187"/>
        </a:xfrm>
      </xdr:grpSpPr>
      <xdr:pic>
        <xdr:nvPicPr>
          <xdr:cNvPr id="10" name="Picture 9">
            <a:extLst>
              <a:ext uri="{FF2B5EF4-FFF2-40B4-BE49-F238E27FC236}">
                <a16:creationId xmlns:a16="http://schemas.microsoft.com/office/drawing/2014/main" id="{7E9BACAB-CBFB-454E-9A6E-CC99A40ABB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89F61829-1F6A-4EFE-9331-94BCF70B444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6F332160-B979-4984-BC96-D371A007E91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171450</xdr:colOff>
      <xdr:row>3</xdr:row>
      <xdr:rowOff>95250</xdr:rowOff>
    </xdr:from>
    <xdr:to>
      <xdr:col>14</xdr:col>
      <xdr:colOff>285750</xdr:colOff>
      <xdr:row>22</xdr:row>
      <xdr:rowOff>209551</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9372600" y="219075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535782</xdr:colOff>
      <xdr:row>0</xdr:row>
      <xdr:rowOff>35718</xdr:rowOff>
    </xdr:from>
    <xdr:to>
      <xdr:col>7</xdr:col>
      <xdr:colOff>359027</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32004C5F-AE86-44F4-BA8F-CE3E6884E393}"/>
            </a:ext>
          </a:extLst>
        </xdr:cNvPr>
        <xdr:cNvPicPr>
          <a:picLocks noChangeAspect="1"/>
        </xdr:cNvPicPr>
      </xdr:nvPicPr>
      <xdr:blipFill>
        <a:blip xmlns:r="http://schemas.openxmlformats.org/officeDocument/2006/relationships" r:embed="rId2"/>
        <a:stretch>
          <a:fillRect/>
        </a:stretch>
      </xdr:blipFill>
      <xdr:spPr>
        <a:xfrm>
          <a:off x="7381876"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AEEAE67-1B27-46E7-8F2E-4E2B291B82E4}"/>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B3D40BAB-408B-4131-8F08-265D5994CF9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4628CC6D-EDAB-4B55-A0CB-777CBC521E46}"/>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B946059C-90D1-4BD9-8FD4-489319943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7915275"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95250</xdr:colOff>
      <xdr:row>3</xdr:row>
      <xdr:rowOff>76200</xdr:rowOff>
    </xdr:from>
    <xdr:to>
      <xdr:col>14</xdr:col>
      <xdr:colOff>209550</xdr:colOff>
      <xdr:row>22</xdr:row>
      <xdr:rowOff>190501</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9296400" y="21717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511969</xdr:colOff>
      <xdr:row>0</xdr:row>
      <xdr:rowOff>35718</xdr:rowOff>
    </xdr:from>
    <xdr:to>
      <xdr:col>7</xdr:col>
      <xdr:colOff>335214</xdr:colOff>
      <xdr:row>0</xdr:row>
      <xdr:rowOff>759617</xdr:rowOff>
    </xdr:to>
    <xdr:pic>
      <xdr:nvPicPr>
        <xdr:cNvPr id="9" name="Picture 8">
          <a:hlinkClick xmlns:r="http://schemas.openxmlformats.org/officeDocument/2006/relationships" r:id="rId1"/>
          <a:extLst>
            <a:ext uri="{FF2B5EF4-FFF2-40B4-BE49-F238E27FC236}">
              <a16:creationId xmlns:a16="http://schemas.microsoft.com/office/drawing/2014/main" id="{A466A0FF-1CF6-4A81-A1BE-C4C5FCB2EC22}"/>
            </a:ext>
          </a:extLst>
        </xdr:cNvPr>
        <xdr:cNvPicPr>
          <a:picLocks noChangeAspect="1"/>
        </xdr:cNvPicPr>
      </xdr:nvPicPr>
      <xdr:blipFill>
        <a:blip xmlns:r="http://schemas.openxmlformats.org/officeDocument/2006/relationships" r:embed="rId2"/>
        <a:stretch>
          <a:fillRect/>
        </a:stretch>
      </xdr:blipFill>
      <xdr:spPr>
        <a:xfrm>
          <a:off x="7358063" y="35718"/>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B5CCB19B-848A-4165-A9D6-8AF6CE4137D2}"/>
            </a:ext>
          </a:extLst>
        </xdr:cNvPr>
        <xdr:cNvGrpSpPr/>
      </xdr:nvGrpSpPr>
      <xdr:grpSpPr>
        <a:xfrm>
          <a:off x="8608219" y="0"/>
          <a:ext cx="976312" cy="1119187"/>
          <a:chOff x="9001125" y="488157"/>
          <a:chExt cx="976312" cy="1119187"/>
        </a:xfrm>
      </xdr:grpSpPr>
      <xdr:pic>
        <xdr:nvPicPr>
          <xdr:cNvPr id="11" name="Picture 10">
            <a:extLst>
              <a:ext uri="{FF2B5EF4-FFF2-40B4-BE49-F238E27FC236}">
                <a16:creationId xmlns:a16="http://schemas.microsoft.com/office/drawing/2014/main" id="{B04359FB-F674-48E8-B4A4-9F661308F4D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B4CD745F-773A-45DB-81E5-9CF9B4C74BF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1652755A-E511-4C16-9E28-226EC2B9626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344717</xdr:colOff>
      <xdr:row>4</xdr:row>
      <xdr:rowOff>203200</xdr:rowOff>
    </xdr:from>
    <xdr:to>
      <xdr:col>8</xdr:col>
      <xdr:colOff>963843</xdr:colOff>
      <xdr:row>6</xdr:row>
      <xdr:rowOff>50800</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6035905" y="2834481"/>
          <a:ext cx="3429001" cy="1228725"/>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254000</xdr:colOff>
      <xdr:row>1</xdr:row>
      <xdr:rowOff>88900</xdr:rowOff>
    </xdr:from>
    <xdr:to>
      <xdr:col>9</xdr:col>
      <xdr:colOff>1146175</xdr:colOff>
      <xdr:row>2</xdr:row>
      <xdr:rowOff>491712</xdr:rowOff>
    </xdr:to>
    <xdr:pic>
      <xdr:nvPicPr>
        <xdr:cNvPr id="7" name="Picture 6">
          <a:hlinkClick xmlns:r="http://schemas.openxmlformats.org/officeDocument/2006/relationships" r:id="rId2"/>
          <a:extLst>
            <a:ext uri="{FF2B5EF4-FFF2-40B4-BE49-F238E27FC236}">
              <a16:creationId xmlns:a16="http://schemas.microsoft.com/office/drawing/2014/main" id="{2327D831-8B51-4505-A980-C0165B2DF7B9}"/>
            </a:ext>
          </a:extLst>
        </xdr:cNvPr>
        <xdr:cNvPicPr>
          <a:picLocks noChangeAspect="1"/>
        </xdr:cNvPicPr>
      </xdr:nvPicPr>
      <xdr:blipFill>
        <a:blip xmlns:r="http://schemas.openxmlformats.org/officeDocument/2006/relationships" r:embed="rId3"/>
        <a:stretch>
          <a:fillRect/>
        </a:stretch>
      </xdr:blipFill>
      <xdr:spPr>
        <a:xfrm>
          <a:off x="9220200" y="533400"/>
          <a:ext cx="901700" cy="993997"/>
        </a:xfrm>
        <a:prstGeom prst="rect">
          <a:avLst/>
        </a:prstGeom>
      </xdr:spPr>
    </xdr:pic>
    <xdr:clientData fPrintsWithSheet="0"/>
  </xdr:twoCellAnchor>
  <xdr:twoCellAnchor>
    <xdr:from>
      <xdr:col>13</xdr:col>
      <xdr:colOff>452438</xdr:colOff>
      <xdr:row>4</xdr:row>
      <xdr:rowOff>130969</xdr:rowOff>
    </xdr:from>
    <xdr:to>
      <xdr:col>14</xdr:col>
      <xdr:colOff>357188</xdr:colOff>
      <xdr:row>5</xdr:row>
      <xdr:rowOff>273843</xdr:rowOff>
    </xdr:to>
    <xdr:grpSp>
      <xdr:nvGrpSpPr>
        <xdr:cNvPr id="8" name="Group 7">
          <a:hlinkClick xmlns:r="http://schemas.openxmlformats.org/officeDocument/2006/relationships" r:id="rId4"/>
          <a:extLst>
            <a:ext uri="{FF2B5EF4-FFF2-40B4-BE49-F238E27FC236}">
              <a16:creationId xmlns:a16="http://schemas.microsoft.com/office/drawing/2014/main" id="{5971ADC6-A9A5-40C3-BC21-E16AD3577F8E}"/>
            </a:ext>
          </a:extLst>
        </xdr:cNvPr>
        <xdr:cNvGrpSpPr/>
      </xdr:nvGrpSpPr>
      <xdr:grpSpPr>
        <a:xfrm>
          <a:off x="15144751" y="2762250"/>
          <a:ext cx="976312" cy="1119187"/>
          <a:chOff x="9001125" y="488157"/>
          <a:chExt cx="976312" cy="1119187"/>
        </a:xfrm>
      </xdr:grpSpPr>
      <xdr:pic>
        <xdr:nvPicPr>
          <xdr:cNvPr id="9" name="Picture 8">
            <a:extLst>
              <a:ext uri="{FF2B5EF4-FFF2-40B4-BE49-F238E27FC236}">
                <a16:creationId xmlns:a16="http://schemas.microsoft.com/office/drawing/2014/main" id="{A61C7A70-6F12-4417-8982-3761486571F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6F312A3F-7081-46B6-BCB7-323F900C33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643ABC26-A709-457B-A145-BCDBA61F5E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148927</xdr:colOff>
      <xdr:row>9</xdr:row>
      <xdr:rowOff>28576</xdr:rowOff>
    </xdr:from>
    <xdr:to>
      <xdr:col>5</xdr:col>
      <xdr:colOff>805609</xdr:colOff>
      <xdr:row>9</xdr:row>
      <xdr:rowOff>752475</xdr:rowOff>
    </xdr:to>
    <xdr:pic>
      <xdr:nvPicPr>
        <xdr:cNvPr id="2" name="Picture 1">
          <a:hlinkClick xmlns:r="http://schemas.openxmlformats.org/officeDocument/2006/relationships" r:id="rId1"/>
          <a:extLst>
            <a:ext uri="{FF2B5EF4-FFF2-40B4-BE49-F238E27FC236}">
              <a16:creationId xmlns:a16="http://schemas.microsoft.com/office/drawing/2014/main" id="{6F20D830-B91A-4B9E-8385-7B2013BEBB6D}"/>
            </a:ext>
          </a:extLst>
        </xdr:cNvPr>
        <xdr:cNvPicPr>
          <a:picLocks noChangeAspect="1"/>
        </xdr:cNvPicPr>
      </xdr:nvPicPr>
      <xdr:blipFill>
        <a:blip xmlns:r="http://schemas.openxmlformats.org/officeDocument/2006/relationships" r:embed="rId2"/>
        <a:stretch>
          <a:fillRect/>
        </a:stretch>
      </xdr:blipFill>
      <xdr:spPr>
        <a:xfrm>
          <a:off x="7016452" y="409576"/>
          <a:ext cx="656682" cy="723899"/>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6</xdr:col>
      <xdr:colOff>368300</xdr:colOff>
      <xdr:row>4</xdr:row>
      <xdr:rowOff>215900</xdr:rowOff>
    </xdr:from>
    <xdr:to>
      <xdr:col>8</xdr:col>
      <xdr:colOff>1012826</xdr:colOff>
      <xdr:row>6</xdr:row>
      <xdr:rowOff>234950</xdr:rowOff>
    </xdr:to>
    <xdr:grpSp>
      <xdr:nvGrpSpPr>
        <xdr:cNvPr id="7" name="Group 6">
          <a:extLst>
            <a:ext uri="{FF2B5EF4-FFF2-40B4-BE49-F238E27FC236}">
              <a16:creationId xmlns:a16="http://schemas.microsoft.com/office/drawing/2014/main" id="{00000000-0008-0000-1200-000007000000}"/>
            </a:ext>
          </a:extLst>
        </xdr:cNvPr>
        <xdr:cNvGrpSpPr/>
      </xdr:nvGrpSpPr>
      <xdr:grpSpPr>
        <a:xfrm>
          <a:off x="6121400" y="28448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203200</xdr:colOff>
      <xdr:row>1</xdr:row>
      <xdr:rowOff>101600</xdr:rowOff>
    </xdr:from>
    <xdr:to>
      <xdr:col>9</xdr:col>
      <xdr:colOff>1104900</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1B6E6736-B0D6-4710-9D0F-3F2D0E4580BB}"/>
            </a:ext>
          </a:extLst>
        </xdr:cNvPr>
        <xdr:cNvPicPr>
          <a:picLocks noChangeAspect="1"/>
        </xdr:cNvPicPr>
      </xdr:nvPicPr>
      <xdr:blipFill>
        <a:blip xmlns:r="http://schemas.openxmlformats.org/officeDocument/2006/relationships" r:embed="rId3"/>
        <a:stretch>
          <a:fillRect/>
        </a:stretch>
      </xdr:blipFill>
      <xdr:spPr>
        <a:xfrm>
          <a:off x="9194800" y="546100"/>
          <a:ext cx="901700" cy="993997"/>
        </a:xfrm>
        <a:prstGeom prst="rect">
          <a:avLst/>
        </a:prstGeom>
      </xdr:spPr>
    </xdr:pic>
    <xdr:clientData fPrintsWithSheet="0"/>
  </xdr:twoCellAnchor>
  <xdr:twoCellAnchor>
    <xdr:from>
      <xdr:col>13</xdr:col>
      <xdr:colOff>457200</xdr:colOff>
      <xdr:row>4</xdr:row>
      <xdr:rowOff>457200</xdr:rowOff>
    </xdr:from>
    <xdr:to>
      <xdr:col>14</xdr:col>
      <xdr:colOff>354012</xdr:colOff>
      <xdr:row>6</xdr:row>
      <xdr:rowOff>230187</xdr:rowOff>
    </xdr:to>
    <xdr:grpSp>
      <xdr:nvGrpSpPr>
        <xdr:cNvPr id="11" name="Group 10">
          <a:hlinkClick xmlns:r="http://schemas.openxmlformats.org/officeDocument/2006/relationships" r:id="rId4"/>
          <a:extLst>
            <a:ext uri="{FF2B5EF4-FFF2-40B4-BE49-F238E27FC236}">
              <a16:creationId xmlns:a16="http://schemas.microsoft.com/office/drawing/2014/main" id="{78815613-EA2C-464A-A5DA-0097037006D5}"/>
            </a:ext>
          </a:extLst>
        </xdr:cNvPr>
        <xdr:cNvGrpSpPr/>
      </xdr:nvGrpSpPr>
      <xdr:grpSpPr>
        <a:xfrm>
          <a:off x="15214600" y="3086100"/>
          <a:ext cx="976312" cy="1119187"/>
          <a:chOff x="9001125" y="488157"/>
          <a:chExt cx="976312" cy="1119187"/>
        </a:xfrm>
      </xdr:grpSpPr>
      <xdr:pic>
        <xdr:nvPicPr>
          <xdr:cNvPr id="12" name="Picture 11">
            <a:extLst>
              <a:ext uri="{FF2B5EF4-FFF2-40B4-BE49-F238E27FC236}">
                <a16:creationId xmlns:a16="http://schemas.microsoft.com/office/drawing/2014/main" id="{8D2575B3-F869-4BE0-9525-B81466EC88F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DF2573D-14CE-4914-B993-1DDB4673532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9B91EFCD-3EF8-4181-BD0C-EB298CEBC23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393700</xdr:colOff>
      <xdr:row>4</xdr:row>
      <xdr:rowOff>139700</xdr:rowOff>
    </xdr:from>
    <xdr:to>
      <xdr:col>8</xdr:col>
      <xdr:colOff>1038226</xdr:colOff>
      <xdr:row>6</xdr:row>
      <xdr:rowOff>158750</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6146800" y="27686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241300</xdr:colOff>
      <xdr:row>1</xdr:row>
      <xdr:rowOff>114300</xdr:rowOff>
    </xdr:from>
    <xdr:to>
      <xdr:col>9</xdr:col>
      <xdr:colOff>1143000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DD28B9A7-6AE4-4D35-AEB7-22BB693E6DAC}"/>
            </a:ext>
          </a:extLst>
        </xdr:cNvPr>
        <xdr:cNvPicPr>
          <a:picLocks noChangeAspect="1"/>
        </xdr:cNvPicPr>
      </xdr:nvPicPr>
      <xdr:blipFill>
        <a:blip xmlns:r="http://schemas.openxmlformats.org/officeDocument/2006/relationships" r:embed="rId3"/>
        <a:stretch>
          <a:fillRect/>
        </a:stretch>
      </xdr:blipFill>
      <xdr:spPr>
        <a:xfrm>
          <a:off x="9245600" y="558800"/>
          <a:ext cx="901700" cy="993997"/>
        </a:xfrm>
        <a:prstGeom prst="rect">
          <a:avLst/>
        </a:prstGeom>
      </xdr:spPr>
    </xdr:pic>
    <xdr:clientData fPrintsWithSheet="0"/>
  </xdr:twoCellAnchor>
  <xdr:twoCellAnchor>
    <xdr:from>
      <xdr:col>13</xdr:col>
      <xdr:colOff>355600</xdr:colOff>
      <xdr:row>4</xdr:row>
      <xdr:rowOff>635000</xdr:rowOff>
    </xdr:from>
    <xdr:to>
      <xdr:col>14</xdr:col>
      <xdr:colOff>303212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5F8EFC3B-3652-4A6C-A936-D78C37D6CD2C}"/>
            </a:ext>
          </a:extLst>
        </xdr:cNvPr>
        <xdr:cNvGrpSpPr/>
      </xdr:nvGrpSpPr>
      <xdr:grpSpPr>
        <a:xfrm>
          <a:off x="15176500" y="3263900"/>
          <a:ext cx="976312" cy="1119187"/>
          <a:chOff x="9001125" y="488157"/>
          <a:chExt cx="976312" cy="1119187"/>
        </a:xfrm>
      </xdr:grpSpPr>
      <xdr:pic>
        <xdr:nvPicPr>
          <xdr:cNvPr id="12" name="Picture 11">
            <a:extLst>
              <a:ext uri="{FF2B5EF4-FFF2-40B4-BE49-F238E27FC236}">
                <a16:creationId xmlns:a16="http://schemas.microsoft.com/office/drawing/2014/main" id="{E23E0A3A-4886-4EB9-BD3E-09771048652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2B85BE9-8603-42F6-A176-C57684F343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63C79E8A-684A-4DD7-B343-0F6642798EC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393700</xdr:colOff>
      <xdr:row>4</xdr:row>
      <xdr:rowOff>241300</xdr:rowOff>
    </xdr:from>
    <xdr:to>
      <xdr:col>8</xdr:col>
      <xdr:colOff>1038226</xdr:colOff>
      <xdr:row>6</xdr:row>
      <xdr:rowOff>260350</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6146800" y="2870200"/>
          <a:ext cx="3463926" cy="1365250"/>
          <a:chOff x="5678717" y="2324100"/>
          <a:chExt cx="2765426" cy="1187450"/>
        </a:xfrm>
      </xdr:grpSpPr>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88900</xdr:rowOff>
    </xdr:from>
    <xdr:to>
      <xdr:col>9</xdr:col>
      <xdr:colOff>1101725</xdr:colOff>
      <xdr:row>2</xdr:row>
      <xdr:rowOff>491712</xdr:rowOff>
    </xdr:to>
    <xdr:pic>
      <xdr:nvPicPr>
        <xdr:cNvPr id="10" name="Picture 9">
          <a:hlinkClick xmlns:r="http://schemas.openxmlformats.org/officeDocument/2006/relationships" r:id="rId2"/>
          <a:extLst>
            <a:ext uri="{FF2B5EF4-FFF2-40B4-BE49-F238E27FC236}">
              <a16:creationId xmlns:a16="http://schemas.microsoft.com/office/drawing/2014/main" id="{4ED26C47-849C-46BB-82DA-E20E9AA56FF9}"/>
            </a:ext>
          </a:extLst>
        </xdr:cNvPr>
        <xdr:cNvPicPr>
          <a:picLocks noChangeAspect="1"/>
        </xdr:cNvPicPr>
      </xdr:nvPicPr>
      <xdr:blipFill>
        <a:blip xmlns:r="http://schemas.openxmlformats.org/officeDocument/2006/relationships" r:embed="rId3"/>
        <a:stretch>
          <a:fillRect/>
        </a:stretch>
      </xdr:blipFill>
      <xdr:spPr>
        <a:xfrm>
          <a:off x="9182100" y="533400"/>
          <a:ext cx="901700" cy="993997"/>
        </a:xfrm>
        <a:prstGeom prst="rect">
          <a:avLst/>
        </a:prstGeom>
      </xdr:spPr>
    </xdr:pic>
    <xdr:clientData fPrintsWithSheet="0"/>
  </xdr:twoCellAnchor>
  <xdr:twoCellAnchor>
    <xdr:from>
      <xdr:col>13</xdr:col>
      <xdr:colOff>368300</xdr:colOff>
      <xdr:row>4</xdr:row>
      <xdr:rowOff>635000</xdr:rowOff>
    </xdr:from>
    <xdr:to>
      <xdr:col>14</xdr:col>
      <xdr:colOff>315912</xdr:colOff>
      <xdr:row>6</xdr:row>
      <xdr:rowOff>407987</xdr:rowOff>
    </xdr:to>
    <xdr:grpSp>
      <xdr:nvGrpSpPr>
        <xdr:cNvPr id="11" name="Group 10">
          <a:hlinkClick xmlns:r="http://schemas.openxmlformats.org/officeDocument/2006/relationships" r:id="rId4"/>
          <a:extLst>
            <a:ext uri="{FF2B5EF4-FFF2-40B4-BE49-F238E27FC236}">
              <a16:creationId xmlns:a16="http://schemas.microsoft.com/office/drawing/2014/main" id="{66FC9429-003B-4343-9E57-C14DEAECFEFB}"/>
            </a:ext>
          </a:extLst>
        </xdr:cNvPr>
        <xdr:cNvGrpSpPr/>
      </xdr:nvGrpSpPr>
      <xdr:grpSpPr>
        <a:xfrm>
          <a:off x="15151100" y="3263900"/>
          <a:ext cx="976312" cy="1119187"/>
          <a:chOff x="9001125" y="488157"/>
          <a:chExt cx="976312" cy="1119187"/>
        </a:xfrm>
      </xdr:grpSpPr>
      <xdr:pic>
        <xdr:nvPicPr>
          <xdr:cNvPr id="12" name="Picture 11">
            <a:extLst>
              <a:ext uri="{FF2B5EF4-FFF2-40B4-BE49-F238E27FC236}">
                <a16:creationId xmlns:a16="http://schemas.microsoft.com/office/drawing/2014/main" id="{8941CDD6-EBF6-471E-B578-83C6E8B01D8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B203BBB1-A0B9-43E3-A88E-B916791BB82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7D28ACF1-793E-4D96-81CE-82F8947E4A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419100</xdr:colOff>
      <xdr:row>4</xdr:row>
      <xdr:rowOff>228600</xdr:rowOff>
    </xdr:from>
    <xdr:to>
      <xdr:col>8</xdr:col>
      <xdr:colOff>1063626</xdr:colOff>
      <xdr:row>6</xdr:row>
      <xdr:rowOff>247650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6210300" y="2857500"/>
          <a:ext cx="3438526" cy="1365250"/>
          <a:chOff x="5678717" y="2324100"/>
          <a:chExt cx="2765426" cy="1187450"/>
        </a:xfrm>
      </xdr:grpSpPr>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101600</xdr:rowOff>
    </xdr:from>
    <xdr:to>
      <xdr:col>9</xdr:col>
      <xdr:colOff>1101725</xdr:colOff>
      <xdr:row>2</xdr:row>
      <xdr:rowOff>498697</xdr:rowOff>
    </xdr:to>
    <xdr:pic>
      <xdr:nvPicPr>
        <xdr:cNvPr id="10" name="Picture 9">
          <a:hlinkClick xmlns:r="http://schemas.openxmlformats.org/officeDocument/2006/relationships" r:id="rId2"/>
          <a:extLst>
            <a:ext uri="{FF2B5EF4-FFF2-40B4-BE49-F238E27FC236}">
              <a16:creationId xmlns:a16="http://schemas.microsoft.com/office/drawing/2014/main" id="{6F626439-8923-430B-89F0-488A8584185A}"/>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13</xdr:col>
      <xdr:colOff>431800</xdr:colOff>
      <xdr:row>4</xdr:row>
      <xdr:rowOff>622300</xdr:rowOff>
    </xdr:from>
    <xdr:to>
      <xdr:col>14</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03272699-136D-418C-B7B8-60DEB5CC74E4}"/>
            </a:ext>
          </a:extLst>
        </xdr:cNvPr>
        <xdr:cNvGrpSpPr/>
      </xdr:nvGrpSpPr>
      <xdr:grpSpPr>
        <a:xfrm>
          <a:off x="15214600" y="3251200"/>
          <a:ext cx="976312" cy="1119187"/>
          <a:chOff x="9001125" y="488157"/>
          <a:chExt cx="976312" cy="1119187"/>
        </a:xfrm>
      </xdr:grpSpPr>
      <xdr:pic>
        <xdr:nvPicPr>
          <xdr:cNvPr id="12" name="Picture 11">
            <a:extLst>
              <a:ext uri="{FF2B5EF4-FFF2-40B4-BE49-F238E27FC236}">
                <a16:creationId xmlns:a16="http://schemas.microsoft.com/office/drawing/2014/main" id="{BE9C664A-7A0C-4147-B024-B15D14D719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053263CB-78C6-4099-B82A-F7C19103889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098E1009-DBB3-4904-9EAE-AF588B3B23D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393700</xdr:colOff>
      <xdr:row>4</xdr:row>
      <xdr:rowOff>203200</xdr:rowOff>
    </xdr:from>
    <xdr:to>
      <xdr:col>8</xdr:col>
      <xdr:colOff>1038226</xdr:colOff>
      <xdr:row>6</xdr:row>
      <xdr:rowOff>222250</xdr:rowOff>
    </xdr:to>
    <xdr:grpSp>
      <xdr:nvGrpSpPr>
        <xdr:cNvPr id="7" name="Group 6">
          <a:extLst>
            <a:ext uri="{FF2B5EF4-FFF2-40B4-BE49-F238E27FC236}">
              <a16:creationId xmlns:a16="http://schemas.microsoft.com/office/drawing/2014/main" id="{00000000-0008-0000-1600-000007000000}"/>
            </a:ext>
          </a:extLst>
        </xdr:cNvPr>
        <xdr:cNvGrpSpPr/>
      </xdr:nvGrpSpPr>
      <xdr:grpSpPr>
        <a:xfrm>
          <a:off x="6149521" y="2788557"/>
          <a:ext cx="3433991" cy="1352550"/>
          <a:chOff x="5678717" y="2324100"/>
          <a:chExt cx="2765426" cy="1187450"/>
        </a:xfrm>
      </xdr:grpSpPr>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241300</xdr:colOff>
      <xdr:row>1</xdr:row>
      <xdr:rowOff>88900</xdr:rowOff>
    </xdr:from>
    <xdr:to>
      <xdr:col>9</xdr:col>
      <xdr:colOff>1143000</xdr:colOff>
      <xdr:row>2</xdr:row>
      <xdr:rowOff>491712</xdr:rowOff>
    </xdr:to>
    <xdr:pic>
      <xdr:nvPicPr>
        <xdr:cNvPr id="6" name="Picture 5">
          <a:hlinkClick xmlns:r="http://schemas.openxmlformats.org/officeDocument/2006/relationships" r:id="rId2"/>
          <a:extLst>
            <a:ext uri="{FF2B5EF4-FFF2-40B4-BE49-F238E27FC236}">
              <a16:creationId xmlns:a16="http://schemas.microsoft.com/office/drawing/2014/main" id="{019E3373-6D08-4F2E-842F-7C52243E0C5E}"/>
            </a:ext>
          </a:extLst>
        </xdr:cNvPr>
        <xdr:cNvPicPr>
          <a:picLocks noChangeAspect="1"/>
        </xdr:cNvPicPr>
      </xdr:nvPicPr>
      <xdr:blipFill>
        <a:blip xmlns:r="http://schemas.openxmlformats.org/officeDocument/2006/relationships" r:embed="rId3"/>
        <a:stretch>
          <a:fillRect/>
        </a:stretch>
      </xdr:blipFill>
      <xdr:spPr>
        <a:xfrm>
          <a:off x="9232900" y="533400"/>
          <a:ext cx="901700" cy="993997"/>
        </a:xfrm>
        <a:prstGeom prst="rect">
          <a:avLst/>
        </a:prstGeom>
      </xdr:spPr>
    </xdr:pic>
    <xdr:clientData fPrintsWithSheet="0"/>
  </xdr:twoCellAnchor>
  <xdr:twoCellAnchor>
    <xdr:from>
      <xdr:col>13</xdr:col>
      <xdr:colOff>431800</xdr:colOff>
      <xdr:row>4</xdr:row>
      <xdr:rowOff>622300</xdr:rowOff>
    </xdr:from>
    <xdr:to>
      <xdr:col>14</xdr:col>
      <xdr:colOff>277812</xdr:colOff>
      <xdr:row>6</xdr:row>
      <xdr:rowOff>395287</xdr:rowOff>
    </xdr:to>
    <xdr:grpSp>
      <xdr:nvGrpSpPr>
        <xdr:cNvPr id="11" name="Group 10">
          <a:hlinkClick xmlns:r="http://schemas.openxmlformats.org/officeDocument/2006/relationships" r:id="rId4"/>
          <a:extLst>
            <a:ext uri="{FF2B5EF4-FFF2-40B4-BE49-F238E27FC236}">
              <a16:creationId xmlns:a16="http://schemas.microsoft.com/office/drawing/2014/main" id="{CF4B54FE-E606-40BA-957C-9EA453FC2C78}"/>
            </a:ext>
          </a:extLst>
        </xdr:cNvPr>
        <xdr:cNvGrpSpPr/>
      </xdr:nvGrpSpPr>
      <xdr:grpSpPr>
        <a:xfrm>
          <a:off x="15277193" y="3207657"/>
          <a:ext cx="975405" cy="1106487"/>
          <a:chOff x="9001125" y="488157"/>
          <a:chExt cx="976312" cy="1119187"/>
        </a:xfrm>
      </xdr:grpSpPr>
      <xdr:pic>
        <xdr:nvPicPr>
          <xdr:cNvPr id="12" name="Picture 11">
            <a:extLst>
              <a:ext uri="{FF2B5EF4-FFF2-40B4-BE49-F238E27FC236}">
                <a16:creationId xmlns:a16="http://schemas.microsoft.com/office/drawing/2014/main" id="{A75660F7-F49D-4618-A968-7F3A480E922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770511F-6284-47D7-9E8F-D5FCA526413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3EC40AC9-F6B7-4E08-A2AB-4DC9613BA82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431800</xdr:colOff>
      <xdr:row>4</xdr:row>
      <xdr:rowOff>228600</xdr:rowOff>
    </xdr:from>
    <xdr:to>
      <xdr:col>8</xdr:col>
      <xdr:colOff>1076326</xdr:colOff>
      <xdr:row>6</xdr:row>
      <xdr:rowOff>247650</xdr:rowOff>
    </xdr:to>
    <xdr:grpSp>
      <xdr:nvGrpSpPr>
        <xdr:cNvPr id="7" name="Group 6">
          <a:extLst>
            <a:ext uri="{FF2B5EF4-FFF2-40B4-BE49-F238E27FC236}">
              <a16:creationId xmlns:a16="http://schemas.microsoft.com/office/drawing/2014/main" id="{00000000-0008-0000-1700-000007000000}"/>
            </a:ext>
          </a:extLst>
        </xdr:cNvPr>
        <xdr:cNvGrpSpPr/>
      </xdr:nvGrpSpPr>
      <xdr:grpSpPr>
        <a:xfrm>
          <a:off x="6261100" y="2857500"/>
          <a:ext cx="3425826" cy="1365250"/>
          <a:chOff x="5678717" y="2324100"/>
          <a:chExt cx="2765426" cy="1187450"/>
        </a:xfrm>
      </xdr:grpSpPr>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114300</xdr:rowOff>
    </xdr:from>
    <xdr:to>
      <xdr:col>9</xdr:col>
      <xdr:colOff>1101725</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7EDB2F1F-93C4-4D54-96FE-9586D5CFBBC9}"/>
            </a:ext>
          </a:extLst>
        </xdr:cNvPr>
        <xdr:cNvPicPr>
          <a:picLocks noChangeAspect="1"/>
        </xdr:cNvPicPr>
      </xdr:nvPicPr>
      <xdr:blipFill>
        <a:blip xmlns:r="http://schemas.openxmlformats.org/officeDocument/2006/relationships" r:embed="rId3"/>
        <a:stretch>
          <a:fillRect/>
        </a:stretch>
      </xdr:blipFill>
      <xdr:spPr>
        <a:xfrm>
          <a:off x="9182100" y="558800"/>
          <a:ext cx="901700" cy="993997"/>
        </a:xfrm>
        <a:prstGeom prst="rect">
          <a:avLst/>
        </a:prstGeom>
      </xdr:spPr>
    </xdr:pic>
    <xdr:clientData fPrintsWithSheet="0"/>
  </xdr:twoCellAnchor>
  <xdr:twoCellAnchor>
    <xdr:from>
      <xdr:col>13</xdr:col>
      <xdr:colOff>406400</xdr:colOff>
      <xdr:row>4</xdr:row>
      <xdr:rowOff>774700</xdr:rowOff>
    </xdr:from>
    <xdr:to>
      <xdr:col>14</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799BB6A8-3BA8-4B49-9F2D-D8A2A5F436BD}"/>
            </a:ext>
          </a:extLst>
        </xdr:cNvPr>
        <xdr:cNvGrpSpPr/>
      </xdr:nvGrpSpPr>
      <xdr:grpSpPr>
        <a:xfrm>
          <a:off x="15227300" y="3403600"/>
          <a:ext cx="976312" cy="1119187"/>
          <a:chOff x="9001125" y="488157"/>
          <a:chExt cx="976312" cy="1119187"/>
        </a:xfrm>
      </xdr:grpSpPr>
      <xdr:pic>
        <xdr:nvPicPr>
          <xdr:cNvPr id="12" name="Picture 11">
            <a:extLst>
              <a:ext uri="{FF2B5EF4-FFF2-40B4-BE49-F238E27FC236}">
                <a16:creationId xmlns:a16="http://schemas.microsoft.com/office/drawing/2014/main" id="{2213C218-BBF7-4170-BB72-BF97F82E5D06}"/>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7096B544-F7E0-4A62-8A1C-062836DA358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C7241620-8FD9-4507-80C7-5A635594F6C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355600</xdr:colOff>
      <xdr:row>4</xdr:row>
      <xdr:rowOff>241300</xdr:rowOff>
    </xdr:from>
    <xdr:to>
      <xdr:col>8</xdr:col>
      <xdr:colOff>1000126</xdr:colOff>
      <xdr:row>6</xdr:row>
      <xdr:rowOff>260350</xdr:rowOff>
    </xdr:to>
    <xdr:grpSp>
      <xdr:nvGrpSpPr>
        <xdr:cNvPr id="7" name="Group 6">
          <a:extLst>
            <a:ext uri="{FF2B5EF4-FFF2-40B4-BE49-F238E27FC236}">
              <a16:creationId xmlns:a16="http://schemas.microsoft.com/office/drawing/2014/main" id="{00000000-0008-0000-1800-000007000000}"/>
            </a:ext>
          </a:extLst>
        </xdr:cNvPr>
        <xdr:cNvGrpSpPr/>
      </xdr:nvGrpSpPr>
      <xdr:grpSpPr>
        <a:xfrm>
          <a:off x="6299200" y="2844800"/>
          <a:ext cx="2828926" cy="1365250"/>
          <a:chOff x="5678717" y="2324100"/>
          <a:chExt cx="2765426" cy="1187450"/>
        </a:xfrm>
      </xdr:grpSpPr>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63500</xdr:rowOff>
    </xdr:from>
    <xdr:to>
      <xdr:col>9</xdr:col>
      <xdr:colOff>1101725</xdr:colOff>
      <xdr:row>2</xdr:row>
      <xdr:rowOff>460597</xdr:rowOff>
    </xdr:to>
    <xdr:pic>
      <xdr:nvPicPr>
        <xdr:cNvPr id="6" name="Picture 5">
          <a:hlinkClick xmlns:r="http://schemas.openxmlformats.org/officeDocument/2006/relationships" r:id="rId2"/>
          <a:extLst>
            <a:ext uri="{FF2B5EF4-FFF2-40B4-BE49-F238E27FC236}">
              <a16:creationId xmlns:a16="http://schemas.microsoft.com/office/drawing/2014/main" id="{9A55BAE7-5701-4E60-8F46-05EFC622057A}"/>
            </a:ext>
          </a:extLst>
        </xdr:cNvPr>
        <xdr:cNvPicPr>
          <a:picLocks noChangeAspect="1"/>
        </xdr:cNvPicPr>
      </xdr:nvPicPr>
      <xdr:blipFill>
        <a:blip xmlns:r="http://schemas.openxmlformats.org/officeDocument/2006/relationships" r:embed="rId3"/>
        <a:stretch>
          <a:fillRect/>
        </a:stretch>
      </xdr:blipFill>
      <xdr:spPr>
        <a:xfrm>
          <a:off x="9182100" y="508000"/>
          <a:ext cx="901700" cy="993997"/>
        </a:xfrm>
        <a:prstGeom prst="rect">
          <a:avLst/>
        </a:prstGeom>
      </xdr:spPr>
    </xdr:pic>
    <xdr:clientData fPrintsWithSheet="0"/>
  </xdr:twoCellAnchor>
  <xdr:twoCellAnchor>
    <xdr:from>
      <xdr:col>13</xdr:col>
      <xdr:colOff>330200</xdr:colOff>
      <xdr:row>4</xdr:row>
      <xdr:rowOff>749300</xdr:rowOff>
    </xdr:from>
    <xdr:to>
      <xdr:col>14</xdr:col>
      <xdr:colOff>176212</xdr:colOff>
      <xdr:row>6</xdr:row>
      <xdr:rowOff>522287</xdr:rowOff>
    </xdr:to>
    <xdr:grpSp>
      <xdr:nvGrpSpPr>
        <xdr:cNvPr id="11" name="Group 10">
          <a:hlinkClick xmlns:r="http://schemas.openxmlformats.org/officeDocument/2006/relationships" r:id="rId4"/>
          <a:extLst>
            <a:ext uri="{FF2B5EF4-FFF2-40B4-BE49-F238E27FC236}">
              <a16:creationId xmlns:a16="http://schemas.microsoft.com/office/drawing/2014/main" id="{546AB3CF-BB25-4AD4-84CF-FBB0841D6C48}"/>
            </a:ext>
          </a:extLst>
        </xdr:cNvPr>
        <xdr:cNvGrpSpPr/>
      </xdr:nvGrpSpPr>
      <xdr:grpSpPr>
        <a:xfrm>
          <a:off x="14655800" y="3352800"/>
          <a:ext cx="976312" cy="1119187"/>
          <a:chOff x="9001125" y="488157"/>
          <a:chExt cx="976312" cy="1119187"/>
        </a:xfrm>
      </xdr:grpSpPr>
      <xdr:pic>
        <xdr:nvPicPr>
          <xdr:cNvPr id="12" name="Picture 11">
            <a:extLst>
              <a:ext uri="{FF2B5EF4-FFF2-40B4-BE49-F238E27FC236}">
                <a16:creationId xmlns:a16="http://schemas.microsoft.com/office/drawing/2014/main" id="{0690B37C-FF15-4917-B753-12E5ABF4B41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DB31C0B0-0581-475D-A341-CED23B06916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8F787693-5E69-4576-A49B-5A5F2FD9040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419100</xdr:colOff>
      <xdr:row>4</xdr:row>
      <xdr:rowOff>203200</xdr:rowOff>
    </xdr:from>
    <xdr:to>
      <xdr:col>8</xdr:col>
      <xdr:colOff>1063626</xdr:colOff>
      <xdr:row>6</xdr:row>
      <xdr:rowOff>222250</xdr:rowOff>
    </xdr:to>
    <xdr:grpSp>
      <xdr:nvGrpSpPr>
        <xdr:cNvPr id="7" name="Group 6">
          <a:extLst>
            <a:ext uri="{FF2B5EF4-FFF2-40B4-BE49-F238E27FC236}">
              <a16:creationId xmlns:a16="http://schemas.microsoft.com/office/drawing/2014/main" id="{00000000-0008-0000-1900-000007000000}"/>
            </a:ext>
          </a:extLst>
        </xdr:cNvPr>
        <xdr:cNvGrpSpPr/>
      </xdr:nvGrpSpPr>
      <xdr:grpSpPr>
        <a:xfrm>
          <a:off x="6248400" y="28321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177800</xdr:colOff>
      <xdr:row>1</xdr:row>
      <xdr:rowOff>101600</xdr:rowOff>
    </xdr:from>
    <xdr:to>
      <xdr:col>9</xdr:col>
      <xdr:colOff>1069975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F4AED4D2-E730-49F8-B570-0A5BAAA86EFA}"/>
            </a:ext>
          </a:extLst>
        </xdr:cNvPr>
        <xdr:cNvPicPr>
          <a:picLocks noChangeAspect="1"/>
        </xdr:cNvPicPr>
      </xdr:nvPicPr>
      <xdr:blipFill>
        <a:blip xmlns:r="http://schemas.openxmlformats.org/officeDocument/2006/relationships" r:embed="rId3"/>
        <a:stretch>
          <a:fillRect/>
        </a:stretch>
      </xdr:blipFill>
      <xdr:spPr>
        <a:xfrm>
          <a:off x="9169400" y="546100"/>
          <a:ext cx="901700" cy="993997"/>
        </a:xfrm>
        <a:prstGeom prst="rect">
          <a:avLst/>
        </a:prstGeom>
      </xdr:spPr>
    </xdr:pic>
    <xdr:clientData fPrintsWithSheet="0"/>
  </xdr:twoCellAnchor>
  <xdr:twoCellAnchor>
    <xdr:from>
      <xdr:col>13</xdr:col>
      <xdr:colOff>406400</xdr:colOff>
      <xdr:row>4</xdr:row>
      <xdr:rowOff>774700</xdr:rowOff>
    </xdr:from>
    <xdr:to>
      <xdr:col>14</xdr:col>
      <xdr:colOff>252412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97731F14-347E-4F22-9D98-D8A762002265}"/>
            </a:ext>
          </a:extLst>
        </xdr:cNvPr>
        <xdr:cNvGrpSpPr/>
      </xdr:nvGrpSpPr>
      <xdr:grpSpPr>
        <a:xfrm>
          <a:off x="14986000" y="3403600"/>
          <a:ext cx="976312" cy="1119187"/>
          <a:chOff x="9001125" y="488157"/>
          <a:chExt cx="976312" cy="1119187"/>
        </a:xfrm>
      </xdr:grpSpPr>
      <xdr:pic>
        <xdr:nvPicPr>
          <xdr:cNvPr id="12" name="Picture 11">
            <a:extLst>
              <a:ext uri="{FF2B5EF4-FFF2-40B4-BE49-F238E27FC236}">
                <a16:creationId xmlns:a16="http://schemas.microsoft.com/office/drawing/2014/main" id="{28BD18A2-E7A3-4CA7-BC29-09788F85FD1D}"/>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C77A2CBF-847D-437E-8FDD-72AF0005D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439C9E2-DA27-43B5-95A0-5A63E45143E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457200</xdr:colOff>
      <xdr:row>4</xdr:row>
      <xdr:rowOff>215900</xdr:rowOff>
    </xdr:from>
    <xdr:to>
      <xdr:col>8</xdr:col>
      <xdr:colOff>1101726</xdr:colOff>
      <xdr:row>6</xdr:row>
      <xdr:rowOff>234950</xdr:rowOff>
    </xdr:to>
    <xdr:grpSp>
      <xdr:nvGrpSpPr>
        <xdr:cNvPr id="7" name="Group 6">
          <a:extLst>
            <a:ext uri="{FF2B5EF4-FFF2-40B4-BE49-F238E27FC236}">
              <a16:creationId xmlns:a16="http://schemas.microsoft.com/office/drawing/2014/main" id="{00000000-0008-0000-1A00-000007000000}"/>
            </a:ext>
          </a:extLst>
        </xdr:cNvPr>
        <xdr:cNvGrpSpPr/>
      </xdr:nvGrpSpPr>
      <xdr:grpSpPr>
        <a:xfrm>
          <a:off x="6273800" y="2844800"/>
          <a:ext cx="3438526" cy="1365250"/>
          <a:chOff x="5678717" y="2324100"/>
          <a:chExt cx="2765426" cy="1187450"/>
        </a:xfrm>
      </xdr:grpSpPr>
      <xdr:sp macro="" textlink="">
        <xdr:nvSpPr>
          <xdr:cNvPr id="8" name="TextBox 7">
            <a:extLst>
              <a:ext uri="{FF2B5EF4-FFF2-40B4-BE49-F238E27FC236}">
                <a16:creationId xmlns:a16="http://schemas.microsoft.com/office/drawing/2014/main" id="{00000000-0008-0000-1A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101600</xdr:rowOff>
    </xdr:from>
    <xdr:to>
      <xdr:col>9</xdr:col>
      <xdr:colOff>1101725</xdr:colOff>
      <xdr:row>2</xdr:row>
      <xdr:rowOff>498697</xdr:rowOff>
    </xdr:to>
    <xdr:pic>
      <xdr:nvPicPr>
        <xdr:cNvPr id="6" name="Picture 5">
          <a:hlinkClick xmlns:r="http://schemas.openxmlformats.org/officeDocument/2006/relationships" r:id="rId2"/>
          <a:extLst>
            <a:ext uri="{FF2B5EF4-FFF2-40B4-BE49-F238E27FC236}">
              <a16:creationId xmlns:a16="http://schemas.microsoft.com/office/drawing/2014/main" id="{9C63B293-5776-455D-A1DC-FD7ABAFF65D9}"/>
            </a:ext>
          </a:extLst>
        </xdr:cNvPr>
        <xdr:cNvPicPr>
          <a:picLocks noChangeAspect="1"/>
        </xdr:cNvPicPr>
      </xdr:nvPicPr>
      <xdr:blipFill>
        <a:blip xmlns:r="http://schemas.openxmlformats.org/officeDocument/2006/relationships" r:embed="rId3"/>
        <a:stretch>
          <a:fillRect/>
        </a:stretch>
      </xdr:blipFill>
      <xdr:spPr>
        <a:xfrm>
          <a:off x="9182100" y="546100"/>
          <a:ext cx="901700" cy="993997"/>
        </a:xfrm>
        <a:prstGeom prst="rect">
          <a:avLst/>
        </a:prstGeom>
      </xdr:spPr>
    </xdr:pic>
    <xdr:clientData fPrintsWithSheet="0"/>
  </xdr:twoCellAnchor>
  <xdr:twoCellAnchor>
    <xdr:from>
      <xdr:col>13</xdr:col>
      <xdr:colOff>393700</xdr:colOff>
      <xdr:row>4</xdr:row>
      <xdr:rowOff>774700</xdr:rowOff>
    </xdr:from>
    <xdr:to>
      <xdr:col>14</xdr:col>
      <xdr:colOff>239712</xdr:colOff>
      <xdr:row>6</xdr:row>
      <xdr:rowOff>547687</xdr:rowOff>
    </xdr:to>
    <xdr:grpSp>
      <xdr:nvGrpSpPr>
        <xdr:cNvPr id="11" name="Group 10">
          <a:hlinkClick xmlns:r="http://schemas.openxmlformats.org/officeDocument/2006/relationships" r:id="rId4"/>
          <a:extLst>
            <a:ext uri="{FF2B5EF4-FFF2-40B4-BE49-F238E27FC236}">
              <a16:creationId xmlns:a16="http://schemas.microsoft.com/office/drawing/2014/main" id="{345AC6BE-34A4-4F7F-9285-31542B3F3179}"/>
            </a:ext>
          </a:extLst>
        </xdr:cNvPr>
        <xdr:cNvGrpSpPr/>
      </xdr:nvGrpSpPr>
      <xdr:grpSpPr>
        <a:xfrm>
          <a:off x="15214600" y="3403600"/>
          <a:ext cx="976312" cy="1119187"/>
          <a:chOff x="9001125" y="488157"/>
          <a:chExt cx="976312" cy="1119187"/>
        </a:xfrm>
      </xdr:grpSpPr>
      <xdr:pic>
        <xdr:nvPicPr>
          <xdr:cNvPr id="12" name="Picture 11">
            <a:extLst>
              <a:ext uri="{FF2B5EF4-FFF2-40B4-BE49-F238E27FC236}">
                <a16:creationId xmlns:a16="http://schemas.microsoft.com/office/drawing/2014/main" id="{641F99E3-455E-4686-9ADD-CE4CB7AF927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AB7AFD2-AA56-4046-8762-6B263F710F8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2962AFE3-7EE5-4A5D-8436-35EC3FB5479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342900</xdr:colOff>
      <xdr:row>4</xdr:row>
      <xdr:rowOff>228600</xdr:rowOff>
    </xdr:from>
    <xdr:to>
      <xdr:col>8</xdr:col>
      <xdr:colOff>987426</xdr:colOff>
      <xdr:row>6</xdr:row>
      <xdr:rowOff>247650</xdr:rowOff>
    </xdr:to>
    <xdr:grpSp>
      <xdr:nvGrpSpPr>
        <xdr:cNvPr id="7" name="Group 6">
          <a:extLst>
            <a:ext uri="{FF2B5EF4-FFF2-40B4-BE49-F238E27FC236}">
              <a16:creationId xmlns:a16="http://schemas.microsoft.com/office/drawing/2014/main" id="{00000000-0008-0000-1B00-000007000000}"/>
            </a:ext>
          </a:extLst>
        </xdr:cNvPr>
        <xdr:cNvGrpSpPr/>
      </xdr:nvGrpSpPr>
      <xdr:grpSpPr>
        <a:xfrm>
          <a:off x="6085114" y="2922814"/>
          <a:ext cx="3447598" cy="1352550"/>
          <a:chOff x="5678717" y="2324100"/>
          <a:chExt cx="2765426" cy="1187450"/>
        </a:xfrm>
      </xdr:grpSpPr>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165100</xdr:colOff>
      <xdr:row>1</xdr:row>
      <xdr:rowOff>114300</xdr:rowOff>
    </xdr:from>
    <xdr:to>
      <xdr:col>9</xdr:col>
      <xdr:colOff>1066800</xdr:colOff>
      <xdr:row>2</xdr:row>
      <xdr:rowOff>530447</xdr:rowOff>
    </xdr:to>
    <xdr:pic>
      <xdr:nvPicPr>
        <xdr:cNvPr id="6" name="Picture 5">
          <a:hlinkClick xmlns:r="http://schemas.openxmlformats.org/officeDocument/2006/relationships" r:id="rId2"/>
          <a:extLst>
            <a:ext uri="{FF2B5EF4-FFF2-40B4-BE49-F238E27FC236}">
              <a16:creationId xmlns:a16="http://schemas.microsoft.com/office/drawing/2014/main" id="{88A72A30-2431-4C77-96E2-67681CCB1D4F}"/>
            </a:ext>
          </a:extLst>
        </xdr:cNvPr>
        <xdr:cNvPicPr>
          <a:picLocks noChangeAspect="1"/>
        </xdr:cNvPicPr>
      </xdr:nvPicPr>
      <xdr:blipFill>
        <a:blip xmlns:r="http://schemas.openxmlformats.org/officeDocument/2006/relationships" r:embed="rId3"/>
        <a:stretch>
          <a:fillRect/>
        </a:stretch>
      </xdr:blipFill>
      <xdr:spPr>
        <a:xfrm>
          <a:off x="9156700" y="558800"/>
          <a:ext cx="901700" cy="993997"/>
        </a:xfrm>
        <a:prstGeom prst="rect">
          <a:avLst/>
        </a:prstGeom>
      </xdr:spPr>
    </xdr:pic>
    <xdr:clientData fPrintsWithSheet="0"/>
  </xdr:twoCellAnchor>
  <xdr:twoCellAnchor>
    <xdr:from>
      <xdr:col>13</xdr:col>
      <xdr:colOff>330200</xdr:colOff>
      <xdr:row>4</xdr:row>
      <xdr:rowOff>584200</xdr:rowOff>
    </xdr:from>
    <xdr:to>
      <xdr:col>14</xdr:col>
      <xdr:colOff>176212</xdr:colOff>
      <xdr:row>6</xdr:row>
      <xdr:rowOff>357187</xdr:rowOff>
    </xdr:to>
    <xdr:grpSp>
      <xdr:nvGrpSpPr>
        <xdr:cNvPr id="11" name="Group 10">
          <a:hlinkClick xmlns:r="http://schemas.openxmlformats.org/officeDocument/2006/relationships" r:id="rId4"/>
          <a:extLst>
            <a:ext uri="{FF2B5EF4-FFF2-40B4-BE49-F238E27FC236}">
              <a16:creationId xmlns:a16="http://schemas.microsoft.com/office/drawing/2014/main" id="{365477F5-82C9-4F74-8079-5208BB741DF2}"/>
            </a:ext>
          </a:extLst>
        </xdr:cNvPr>
        <xdr:cNvGrpSpPr/>
      </xdr:nvGrpSpPr>
      <xdr:grpSpPr>
        <a:xfrm>
          <a:off x="15080343" y="3278414"/>
          <a:ext cx="975405" cy="1106487"/>
          <a:chOff x="9001125" y="488157"/>
          <a:chExt cx="976312" cy="1119187"/>
        </a:xfrm>
      </xdr:grpSpPr>
      <xdr:pic>
        <xdr:nvPicPr>
          <xdr:cNvPr id="12" name="Picture 11">
            <a:extLst>
              <a:ext uri="{FF2B5EF4-FFF2-40B4-BE49-F238E27FC236}">
                <a16:creationId xmlns:a16="http://schemas.microsoft.com/office/drawing/2014/main" id="{818AB258-F585-4352-8519-225DC07AF24C}"/>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62EC95AE-BF00-4507-90DD-7ECE9CE7944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15DF0B37-6083-4D2B-85A3-DDE4FF2630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1190625</xdr:colOff>
      <xdr:row>0</xdr:row>
      <xdr:rowOff>539750</xdr:rowOff>
    </xdr:from>
    <xdr:to>
      <xdr:col>6</xdr:col>
      <xdr:colOff>22952</xdr:colOff>
      <xdr:row>1</xdr:row>
      <xdr:rowOff>636269</xdr:rowOff>
    </xdr:to>
    <xdr:pic>
      <xdr:nvPicPr>
        <xdr:cNvPr id="2" name="Picture 1">
          <a:hlinkClick xmlns:r="http://schemas.openxmlformats.org/officeDocument/2006/relationships" r:id="rId1"/>
          <a:extLst>
            <a:ext uri="{FF2B5EF4-FFF2-40B4-BE49-F238E27FC236}">
              <a16:creationId xmlns:a16="http://schemas.microsoft.com/office/drawing/2014/main" id="{3AA08713-9FE6-4219-B62D-2B42B0591662}"/>
            </a:ext>
          </a:extLst>
        </xdr:cNvPr>
        <xdr:cNvPicPr>
          <a:picLocks noChangeAspect="1"/>
        </xdr:cNvPicPr>
      </xdr:nvPicPr>
      <xdr:blipFill>
        <a:blip xmlns:r="http://schemas.openxmlformats.org/officeDocument/2006/relationships" r:embed="rId2"/>
        <a:stretch>
          <a:fillRect/>
        </a:stretch>
      </xdr:blipFill>
      <xdr:spPr>
        <a:xfrm>
          <a:off x="8223250" y="539750"/>
          <a:ext cx="656682" cy="723899"/>
        </a:xfrm>
        <a:prstGeom prst="rect">
          <a:avLst/>
        </a:prstGeom>
      </xdr:spPr>
    </xdr:pic>
    <xdr:clientData fPrintsWithSheet="0"/>
  </xdr:twoCellAnchor>
  <xdr:twoCellAnchor>
    <xdr:from>
      <xdr:col>2</xdr:col>
      <xdr:colOff>1111250</xdr:colOff>
      <xdr:row>2</xdr:row>
      <xdr:rowOff>809625</xdr:rowOff>
    </xdr:from>
    <xdr:to>
      <xdr:col>3</xdr:col>
      <xdr:colOff>301625</xdr:colOff>
      <xdr:row>3</xdr:row>
      <xdr:rowOff>444500</xdr:rowOff>
    </xdr:to>
    <xdr:sp macro="" textlink="">
      <xdr:nvSpPr>
        <xdr:cNvPr id="3" name="TextBox 2">
          <a:extLst>
            <a:ext uri="{FF2B5EF4-FFF2-40B4-BE49-F238E27FC236}">
              <a16:creationId xmlns:a16="http://schemas.microsoft.com/office/drawing/2014/main" id="{7BB21C6C-D2C9-4ED5-B17C-0C1E6456347A}"/>
            </a:ext>
          </a:extLst>
        </xdr:cNvPr>
        <xdr:cNvSpPr txBox="1"/>
      </xdr:nvSpPr>
      <xdr:spPr>
        <a:xfrm>
          <a:off x="3476625" y="2095500"/>
          <a:ext cx="1016000"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517525</xdr:colOff>
      <xdr:row>3</xdr:row>
      <xdr:rowOff>104775</xdr:rowOff>
    </xdr:from>
    <xdr:to>
      <xdr:col>4</xdr:col>
      <xdr:colOff>247650</xdr:colOff>
      <xdr:row>3</xdr:row>
      <xdr:rowOff>1104900</xdr:rowOff>
    </xdr:to>
    <xdr:sp macro="" textlink="">
      <xdr:nvSpPr>
        <xdr:cNvPr id="4" name="TextBox 3">
          <a:extLst>
            <a:ext uri="{FF2B5EF4-FFF2-40B4-BE49-F238E27FC236}">
              <a16:creationId xmlns:a16="http://schemas.microsoft.com/office/drawing/2014/main" id="{8F3715BF-E15C-4766-A807-FBF75E689615}"/>
            </a:ext>
          </a:extLst>
        </xdr:cNvPr>
        <xdr:cNvSpPr txBox="1"/>
      </xdr:nvSpPr>
      <xdr:spPr>
        <a:xfrm>
          <a:off x="4708525" y="27559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twoCellAnchor>
    <xdr:from>
      <xdr:col>5</xdr:col>
      <xdr:colOff>1831975</xdr:colOff>
      <xdr:row>2</xdr:row>
      <xdr:rowOff>38100</xdr:rowOff>
    </xdr:from>
    <xdr:to>
      <xdr:col>8</xdr:col>
      <xdr:colOff>171449</xdr:colOff>
      <xdr:row>2</xdr:row>
      <xdr:rowOff>1038226</xdr:rowOff>
    </xdr:to>
    <xdr:sp macro="" textlink="">
      <xdr:nvSpPr>
        <xdr:cNvPr id="5" name="TextBox 4">
          <a:extLst>
            <a:ext uri="{FF2B5EF4-FFF2-40B4-BE49-F238E27FC236}">
              <a16:creationId xmlns:a16="http://schemas.microsoft.com/office/drawing/2014/main" id="{1842DA67-4905-4ECE-9D72-0C0366193C81}"/>
            </a:ext>
          </a:extLst>
        </xdr:cNvPr>
        <xdr:cNvSpPr txBox="1"/>
      </xdr:nvSpPr>
      <xdr:spPr>
        <a:xfrm>
          <a:off x="9578975" y="1308100"/>
          <a:ext cx="2238374"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335915</xdr:colOff>
      <xdr:row>1</xdr:row>
      <xdr:rowOff>605155</xdr:rowOff>
    </xdr:from>
    <xdr:to>
      <xdr:col>9</xdr:col>
      <xdr:colOff>69214</xdr:colOff>
      <xdr:row>2</xdr:row>
      <xdr:rowOff>1101091</xdr:rowOff>
    </xdr:to>
    <xdr:sp macro="" textlink="">
      <xdr:nvSpPr>
        <xdr:cNvPr id="6" name="TextBox 5">
          <a:extLst>
            <a:ext uri="{FF2B5EF4-FFF2-40B4-BE49-F238E27FC236}">
              <a16:creationId xmlns:a16="http://schemas.microsoft.com/office/drawing/2014/main" id="{132C07F2-0978-437E-9D6B-C5D8C3302AB7}"/>
            </a:ext>
          </a:extLst>
        </xdr:cNvPr>
        <xdr:cNvSpPr txBox="1"/>
      </xdr:nvSpPr>
      <xdr:spPr>
        <a:xfrm>
          <a:off x="10597515" y="1240155"/>
          <a:ext cx="1968499" cy="1143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355600</xdr:colOff>
      <xdr:row>4</xdr:row>
      <xdr:rowOff>215900</xdr:rowOff>
    </xdr:from>
    <xdr:to>
      <xdr:col>8</xdr:col>
      <xdr:colOff>1000126</xdr:colOff>
      <xdr:row>6</xdr:row>
      <xdr:rowOff>234950</xdr:rowOff>
    </xdr:to>
    <xdr:grpSp>
      <xdr:nvGrpSpPr>
        <xdr:cNvPr id="6" name="Group 5">
          <a:extLst>
            <a:ext uri="{FF2B5EF4-FFF2-40B4-BE49-F238E27FC236}">
              <a16:creationId xmlns:a16="http://schemas.microsoft.com/office/drawing/2014/main" id="{00000000-0008-0000-1C00-000006000000}"/>
            </a:ext>
          </a:extLst>
        </xdr:cNvPr>
        <xdr:cNvGrpSpPr/>
      </xdr:nvGrpSpPr>
      <xdr:grpSpPr>
        <a:xfrm>
          <a:off x="6146800" y="2908300"/>
          <a:ext cx="3413126" cy="1365250"/>
          <a:chOff x="5678717" y="2324100"/>
          <a:chExt cx="2765426" cy="1187450"/>
        </a:xfrm>
      </xdr:grpSpPr>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190500</xdr:colOff>
      <xdr:row>1</xdr:row>
      <xdr:rowOff>139700</xdr:rowOff>
    </xdr:from>
    <xdr:to>
      <xdr:col>9</xdr:col>
      <xdr:colOff>1101725</xdr:colOff>
      <xdr:row>2</xdr:row>
      <xdr:rowOff>536797</xdr:rowOff>
    </xdr:to>
    <xdr:pic>
      <xdr:nvPicPr>
        <xdr:cNvPr id="10" name="Picture 9">
          <a:hlinkClick xmlns:r="http://schemas.openxmlformats.org/officeDocument/2006/relationships" r:id="rId2"/>
          <a:extLst>
            <a:ext uri="{FF2B5EF4-FFF2-40B4-BE49-F238E27FC236}">
              <a16:creationId xmlns:a16="http://schemas.microsoft.com/office/drawing/2014/main" id="{BE7363A9-3572-41FD-BD30-013C102A881D}"/>
            </a:ext>
          </a:extLst>
        </xdr:cNvPr>
        <xdr:cNvPicPr>
          <a:picLocks noChangeAspect="1"/>
        </xdr:cNvPicPr>
      </xdr:nvPicPr>
      <xdr:blipFill>
        <a:blip xmlns:r="http://schemas.openxmlformats.org/officeDocument/2006/relationships" r:embed="rId3"/>
        <a:stretch>
          <a:fillRect/>
        </a:stretch>
      </xdr:blipFill>
      <xdr:spPr>
        <a:xfrm>
          <a:off x="9182100" y="584200"/>
          <a:ext cx="901700" cy="993997"/>
        </a:xfrm>
        <a:prstGeom prst="rect">
          <a:avLst/>
        </a:prstGeom>
      </xdr:spPr>
    </xdr:pic>
    <xdr:clientData fPrintsWithSheet="0"/>
  </xdr:twoCellAnchor>
  <xdr:twoCellAnchor>
    <xdr:from>
      <xdr:col>13</xdr:col>
      <xdr:colOff>419100</xdr:colOff>
      <xdr:row>4</xdr:row>
      <xdr:rowOff>660400</xdr:rowOff>
    </xdr:from>
    <xdr:to>
      <xdr:col>14</xdr:col>
      <xdr:colOff>265112</xdr:colOff>
      <xdr:row>6</xdr:row>
      <xdr:rowOff>433387</xdr:rowOff>
    </xdr:to>
    <xdr:grpSp>
      <xdr:nvGrpSpPr>
        <xdr:cNvPr id="11" name="Group 10">
          <a:hlinkClick xmlns:r="http://schemas.openxmlformats.org/officeDocument/2006/relationships" r:id="rId4"/>
          <a:extLst>
            <a:ext uri="{FF2B5EF4-FFF2-40B4-BE49-F238E27FC236}">
              <a16:creationId xmlns:a16="http://schemas.microsoft.com/office/drawing/2014/main" id="{8205E742-47AD-4019-A24B-1473EE13301E}"/>
            </a:ext>
          </a:extLst>
        </xdr:cNvPr>
        <xdr:cNvGrpSpPr/>
      </xdr:nvGrpSpPr>
      <xdr:grpSpPr>
        <a:xfrm>
          <a:off x="15163800" y="3352800"/>
          <a:ext cx="976312" cy="1119187"/>
          <a:chOff x="9001125" y="488157"/>
          <a:chExt cx="976312" cy="1119187"/>
        </a:xfrm>
      </xdr:grpSpPr>
      <xdr:pic>
        <xdr:nvPicPr>
          <xdr:cNvPr id="12" name="Picture 11">
            <a:extLst>
              <a:ext uri="{FF2B5EF4-FFF2-40B4-BE49-F238E27FC236}">
                <a16:creationId xmlns:a16="http://schemas.microsoft.com/office/drawing/2014/main" id="{D9102E5D-32E2-48FB-BD0C-E77BDC13585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13" name="TextBox 12">
            <a:extLst>
              <a:ext uri="{FF2B5EF4-FFF2-40B4-BE49-F238E27FC236}">
                <a16:creationId xmlns:a16="http://schemas.microsoft.com/office/drawing/2014/main" id="{25A02FB6-106B-4177-A906-1E59D9E1D9E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4" name="TextBox 13">
            <a:extLst>
              <a:ext uri="{FF2B5EF4-FFF2-40B4-BE49-F238E27FC236}">
                <a16:creationId xmlns:a16="http://schemas.microsoft.com/office/drawing/2014/main" id="{FACD4309-03D3-4056-B443-5116FE6ADE6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0955BF7B-BB56-4539-9F2D-404C12F0C3AD}"/>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3" name="TextBox 2">
          <a:extLst>
            <a:ext uri="{FF2B5EF4-FFF2-40B4-BE49-F238E27FC236}">
              <a16:creationId xmlns:a16="http://schemas.microsoft.com/office/drawing/2014/main" id="{D9A1CEB2-13BC-4275-88B5-4B91559C55AC}"/>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2" name="Picture 1">
          <a:hlinkClick xmlns:r="http://schemas.openxmlformats.org/officeDocument/2006/relationships" r:id="rId1"/>
          <a:extLst>
            <a:ext uri="{FF2B5EF4-FFF2-40B4-BE49-F238E27FC236}">
              <a16:creationId xmlns:a16="http://schemas.microsoft.com/office/drawing/2014/main" id="{C40D0499-EE87-4CF9-AB2D-49B52C16D645}"/>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3" name="TextBox 2">
          <a:extLst>
            <a:ext uri="{FF2B5EF4-FFF2-40B4-BE49-F238E27FC236}">
              <a16:creationId xmlns:a16="http://schemas.microsoft.com/office/drawing/2014/main" id="{007B58C5-ED6B-40C2-91CC-5CE7776D21B7}"/>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2" name="Picture 1">
          <a:hlinkClick xmlns:r="http://schemas.openxmlformats.org/officeDocument/2006/relationships" r:id="rId1"/>
          <a:extLst>
            <a:ext uri="{FF2B5EF4-FFF2-40B4-BE49-F238E27FC236}">
              <a16:creationId xmlns:a16="http://schemas.microsoft.com/office/drawing/2014/main" id="{080BFBE9-2D6F-414B-B2AF-C101907410CB}"/>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2</xdr:row>
      <xdr:rowOff>104774</xdr:rowOff>
    </xdr:from>
    <xdr:to>
      <xdr:col>8</xdr:col>
      <xdr:colOff>238125</xdr:colOff>
      <xdr:row>60</xdr:row>
      <xdr:rowOff>38100</xdr:rowOff>
    </xdr:to>
    <xdr:sp macro="" textlink="">
      <xdr:nvSpPr>
        <xdr:cNvPr id="3" name="TextBox 2">
          <a:extLst>
            <a:ext uri="{FF2B5EF4-FFF2-40B4-BE49-F238E27FC236}">
              <a16:creationId xmlns:a16="http://schemas.microsoft.com/office/drawing/2014/main" id="{BA140BF1-0318-4CF5-97E5-CCBFDFDC7674}"/>
            </a:ext>
          </a:extLst>
        </xdr:cNvPr>
        <xdr:cNvSpPr txBox="1"/>
      </xdr:nvSpPr>
      <xdr:spPr>
        <a:xfrm>
          <a:off x="142875" y="609599"/>
          <a:ext cx="5505450" cy="93249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baseline="0">
              <a:solidFill>
                <a:schemeClr val="dk1"/>
              </a:solidFill>
              <a:effectLst/>
              <a:latin typeface="+mn-lt"/>
              <a:ea typeface="+mn-ea"/>
              <a:cs typeface="+mn-cs"/>
            </a:rPr>
            <a:t>Please note that your Instructional Time is INCLUDED in your Assigned time, it is NOT separate from it.</a:t>
          </a:r>
          <a:endParaRPr lang="en-CA">
            <a:effectLst/>
          </a:endParaRPr>
        </a:p>
        <a:p>
          <a:endParaRPr lang="en-CA" sz="1100" b="1" i="0" baseline="0">
            <a:solidFill>
              <a:schemeClr val="dk1"/>
            </a:solidFill>
            <a:effectLst/>
            <a:latin typeface="+mn-lt"/>
            <a:ea typeface="+mn-ea"/>
            <a:cs typeface="+mn-cs"/>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Definition of Instruction: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endParaRPr lang="en-CA">
            <a:effectLst/>
          </a:endParaRPr>
        </a:p>
        <a:p>
          <a:r>
            <a:rPr lang="en-CA" sz="1100" b="0" i="0" baseline="0">
              <a:solidFill>
                <a:schemeClr val="dk1"/>
              </a:solidFill>
              <a:effectLst/>
              <a:latin typeface="+mn-lt"/>
              <a:ea typeface="+mn-ea"/>
              <a:cs typeface="+mn-cs"/>
            </a:rPr>
            <a:t>individualized program plans through</a:t>
          </a:r>
        </a:p>
        <a:p>
          <a:endParaRPr lang="en-CA">
            <a:effectLst/>
          </a:endParaRPr>
        </a:p>
        <a:p>
          <a:r>
            <a:rPr lang="en-CA" sz="1100" b="0" i="0" baseline="0">
              <a:solidFill>
                <a:schemeClr val="dk1"/>
              </a:solidFill>
              <a:effectLst/>
              <a:latin typeface="+mn-lt"/>
              <a:ea typeface="+mn-ea"/>
              <a:cs typeface="+mn-cs"/>
            </a:rPr>
            <a:t>• face-to-face interaction with children for the purpose of teaching and assessing children’s achievement of outcomes, and/or</a:t>
          </a:r>
          <a:endParaRPr lang="en-CA">
            <a:effectLst/>
          </a:endParaRPr>
        </a:p>
        <a:p>
          <a:r>
            <a:rPr lang="en-CA" sz="1100" b="0" i="0" baseline="0">
              <a:solidFill>
                <a:schemeClr val="dk1"/>
              </a:solidFill>
              <a:effectLst/>
              <a:latin typeface="+mn-lt"/>
              <a:ea typeface="+mn-ea"/>
              <a:cs typeface="+mn-cs"/>
            </a:rPr>
            <a:t>• interaction with children who are engaged in classroom learning in a Kindergarten, preschool, playschool, daycare or child-care setting</a:t>
          </a:r>
          <a:endParaRPr lang="en-CA">
            <a:effectLst/>
          </a:endParaRPr>
        </a:p>
        <a:p>
          <a:endParaRPr lang="en-CA" sz="1100" b="1" i="0" baseline="0">
            <a:solidFill>
              <a:schemeClr val="dk1"/>
            </a:solidFill>
            <a:effectLst/>
            <a:latin typeface="+mn-lt"/>
            <a:ea typeface="+mn-ea"/>
            <a:cs typeface="+mn-cs"/>
          </a:endParaRPr>
        </a:p>
        <a:p>
          <a:r>
            <a:rPr lang="en-CA" sz="1100" b="1" i="0" baseline="0">
              <a:solidFill>
                <a:schemeClr val="dk1"/>
              </a:solidFill>
              <a:effectLst/>
              <a:latin typeface="+mn-lt"/>
              <a:ea typeface="+mn-ea"/>
              <a:cs typeface="+mn-cs"/>
            </a:rPr>
            <a:t>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Instructional time includes time scheduled for the purposes of instruction and other activities for children where direct child–teacher interaction and supervision are maintained.</a:t>
          </a:r>
        </a:p>
        <a:p>
          <a:endParaRPr lang="en-CA">
            <a:effectLst/>
          </a:endParaRPr>
        </a:p>
        <a:p>
          <a:r>
            <a:rPr lang="en-CA" sz="1100" b="0" i="0" baseline="0">
              <a:solidFill>
                <a:schemeClr val="dk1"/>
              </a:solidFill>
              <a:effectLst/>
              <a:latin typeface="+mn-lt"/>
              <a:ea typeface="+mn-ea"/>
              <a:cs typeface="+mn-cs"/>
            </a:rPr>
            <a:t>Instructional time does not include</a:t>
          </a:r>
          <a:endParaRPr lang="en-CA">
            <a:effectLst/>
          </a:endParaRPr>
        </a:p>
        <a:p>
          <a:r>
            <a:rPr lang="en-CA" sz="1100" b="0" i="0" baseline="0">
              <a:solidFill>
                <a:schemeClr val="dk1"/>
              </a:solidFill>
              <a:effectLst/>
              <a:latin typeface="+mn-lt"/>
              <a:ea typeface="+mn-ea"/>
              <a:cs typeface="+mn-cs"/>
            </a:rPr>
            <a:t>• teacher convention days</a:t>
          </a:r>
          <a:endParaRPr lang="en-CA">
            <a:effectLst/>
          </a:endParaRPr>
        </a:p>
        <a:p>
          <a:r>
            <a:rPr lang="en-CA" sz="1100" b="0" i="0" baseline="0">
              <a:solidFill>
                <a:schemeClr val="dk1"/>
              </a:solidFill>
              <a:effectLst/>
              <a:latin typeface="+mn-lt"/>
              <a:ea typeface="+mn-ea"/>
              <a:cs typeface="+mn-cs"/>
            </a:rPr>
            <a:t>• professional development days</a:t>
          </a:r>
          <a:endParaRPr lang="en-CA">
            <a:effectLst/>
          </a:endParaRPr>
        </a:p>
        <a:p>
          <a:r>
            <a:rPr lang="en-CA" sz="1100" b="0" i="0" baseline="0">
              <a:solidFill>
                <a:schemeClr val="dk1"/>
              </a:solidFill>
              <a:effectLst/>
              <a:latin typeface="+mn-lt"/>
              <a:ea typeface="+mn-ea"/>
              <a:cs typeface="+mn-cs"/>
            </a:rPr>
            <a:t>• teacher planning days</a:t>
          </a:r>
          <a:endParaRPr lang="en-CA">
            <a:effectLst/>
          </a:endParaRPr>
        </a:p>
        <a:p>
          <a:r>
            <a:rPr lang="en-CA" sz="1100" b="0" i="0" baseline="0">
              <a:solidFill>
                <a:schemeClr val="dk1"/>
              </a:solidFill>
              <a:effectLst/>
              <a:latin typeface="+mn-lt"/>
              <a:ea typeface="+mn-ea"/>
              <a:cs typeface="+mn-cs"/>
            </a:rPr>
            <a:t>• staff meetings</a:t>
          </a:r>
          <a:endParaRPr lang="en-CA">
            <a:effectLst/>
          </a:endParaRPr>
        </a:p>
        <a:p>
          <a:r>
            <a:rPr lang="en-CA" sz="1100" b="0" i="0" baseline="0">
              <a:solidFill>
                <a:schemeClr val="dk1"/>
              </a:solidFill>
              <a:effectLst/>
              <a:latin typeface="+mn-lt"/>
              <a:ea typeface="+mn-ea"/>
              <a:cs typeface="+mn-cs"/>
            </a:rPr>
            <a:t>• statutory and school authority–declared holidays</a:t>
          </a:r>
          <a:endParaRPr lang="en-CA">
            <a:effectLst/>
          </a:endParaRPr>
        </a:p>
        <a:p>
          <a:r>
            <a:rPr lang="en-CA" sz="1100" b="0" i="0" baseline="0">
              <a:solidFill>
                <a:schemeClr val="dk1"/>
              </a:solidFill>
              <a:effectLst/>
              <a:latin typeface="+mn-lt"/>
              <a:ea typeface="+mn-ea"/>
              <a:cs typeface="+mn-cs"/>
            </a:rPr>
            <a:t>• lunch breaks</a:t>
          </a:r>
          <a:endParaRPr lang="en-CA">
            <a:effectLst/>
          </a:endParaRPr>
        </a:p>
        <a:p>
          <a:r>
            <a:rPr lang="en-CA" sz="1100" b="0" i="0" baseline="0">
              <a:solidFill>
                <a:schemeClr val="dk1"/>
              </a:solidFill>
              <a:effectLst/>
              <a:latin typeface="+mn-lt"/>
              <a:ea typeface="+mn-ea"/>
              <a:cs typeface="+mn-cs"/>
            </a:rPr>
            <a:t>• recesses</a:t>
          </a:r>
          <a:endParaRPr lang="en-CA">
            <a:effectLst/>
          </a:endParaRPr>
        </a:p>
        <a:p>
          <a:r>
            <a:rPr lang="en-CA" sz="1100" b="0" i="0" baseline="0">
              <a:solidFill>
                <a:schemeClr val="dk1"/>
              </a:solidFill>
              <a:effectLst/>
              <a:latin typeface="+mn-lt"/>
              <a:ea typeface="+mn-ea"/>
              <a:cs typeface="+mn-cs"/>
            </a:rPr>
            <a:t>• time taken for the registration of children</a:t>
          </a:r>
          <a:endParaRPr lang="en-CA">
            <a:effectLst/>
          </a:endParaRPr>
        </a:p>
        <a:p>
          <a:pPr eaLnBrk="1" fontAlgn="auto" latinLnBrk="0" hangingPunct="1"/>
          <a:endParaRPr lang="en-CA" sz="1100" b="1" i="0" baseline="0">
            <a:solidFill>
              <a:schemeClr val="dk1"/>
            </a:solidFill>
            <a:effectLst/>
            <a:latin typeface="+mn-lt"/>
            <a:ea typeface="+mn-ea"/>
            <a:cs typeface="+mn-cs"/>
          </a:endParaRPr>
        </a:p>
        <a:p>
          <a:pPr eaLnBrk="1" fontAlgn="auto" latinLnBrk="0" hangingPunct="1"/>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For ECS programming for children diagnosed with severe disabilities or severe language delay and moderate language delay, teacher-directed instruction may include</a:t>
          </a:r>
        </a:p>
        <a:p>
          <a:endParaRPr lang="en-CA">
            <a:effectLst/>
          </a:endParaRPr>
        </a:p>
        <a:p>
          <a:r>
            <a:rPr lang="en-CA" sz="1100" b="0" i="0" baseline="0">
              <a:solidFill>
                <a:schemeClr val="dk1"/>
              </a:solidFill>
              <a:effectLst/>
              <a:latin typeface="+mn-lt"/>
              <a:ea typeface="+mn-ea"/>
              <a:cs typeface="+mn-cs"/>
            </a:rPr>
            <a:t>• IPP/ISP development</a:t>
          </a:r>
          <a:endParaRPr lang="en-CA">
            <a:effectLst/>
          </a:endParaRPr>
        </a:p>
        <a:p>
          <a:r>
            <a:rPr lang="en-CA" sz="1100" b="0" i="0" baseline="0">
              <a:solidFill>
                <a:schemeClr val="dk1"/>
              </a:solidFill>
              <a:effectLst/>
              <a:latin typeface="+mn-lt"/>
              <a:ea typeface="+mn-ea"/>
              <a:cs typeface="+mn-cs"/>
            </a:rPr>
            <a:t>• lesson planning</a:t>
          </a:r>
          <a:endParaRPr lang="en-CA">
            <a:effectLst/>
          </a:endParaRPr>
        </a:p>
        <a:p>
          <a:r>
            <a:rPr lang="en-CA" sz="1100" b="0" i="0" baseline="0">
              <a:solidFill>
                <a:schemeClr val="dk1"/>
              </a:solidFill>
              <a:effectLst/>
              <a:latin typeface="+mn-lt"/>
              <a:ea typeface="+mn-ea"/>
              <a:cs typeface="+mn-cs"/>
            </a:rPr>
            <a:t>• assessment of child's learning</a:t>
          </a:r>
          <a:endParaRPr lang="en-CA">
            <a:effectLst/>
          </a:endParaRPr>
        </a:p>
        <a:p>
          <a:r>
            <a:rPr lang="en-CA" sz="1100" b="0" i="0" baseline="0">
              <a:solidFill>
                <a:schemeClr val="dk1"/>
              </a:solidFill>
              <a:effectLst/>
              <a:latin typeface="+mn-lt"/>
              <a:ea typeface="+mn-ea"/>
              <a:cs typeface="+mn-cs"/>
            </a:rPr>
            <a:t>• reporting progress to parents</a:t>
          </a:r>
          <a:endParaRPr lang="en-CA">
            <a:effectLst/>
          </a:endParaRPr>
        </a:p>
        <a:p>
          <a:r>
            <a:rPr lang="en-CA" sz="1100" b="0" i="0" baseline="0">
              <a:solidFill>
                <a:schemeClr val="dk1"/>
              </a:solidFill>
              <a:effectLst/>
              <a:latin typeface="+mn-lt"/>
              <a:ea typeface="+mn-ea"/>
              <a:cs typeface="+mn-cs"/>
            </a:rPr>
            <a:t>• liaison and coordination of IPP/ISP activities with playschool, preschool, etc. staff</a:t>
          </a:r>
          <a:endParaRPr lang="en-CA">
            <a:effectLst/>
          </a:endParaRPr>
        </a:p>
        <a:p>
          <a:r>
            <a:rPr lang="en-CA" sz="1100" b="0" i="0" baseline="0">
              <a:solidFill>
                <a:schemeClr val="dk1"/>
              </a:solidFill>
              <a:effectLst/>
              <a:latin typeface="+mn-lt"/>
              <a:ea typeface="+mn-ea"/>
              <a:cs typeface="+mn-cs"/>
            </a:rPr>
            <a:t>• transition planning for following school year</a:t>
          </a:r>
          <a:endParaRPr lang="en-CA">
            <a:effectLst/>
          </a:endParaRPr>
        </a:p>
        <a:p>
          <a:r>
            <a:rPr lang="en-CA" sz="1100" b="0" i="0" baseline="0">
              <a:solidFill>
                <a:schemeClr val="dk1"/>
              </a:solidFill>
              <a:effectLst/>
              <a:latin typeface="+mn-lt"/>
              <a:ea typeface="+mn-ea"/>
              <a:cs typeface="+mn-cs"/>
            </a:rPr>
            <a:t>• individual sessions with parents and their child</a:t>
          </a:r>
          <a:endParaRPr lang="en-CA">
            <a:effectLst/>
          </a:endParaRPr>
        </a:p>
        <a:p>
          <a:r>
            <a:rPr lang="en-CA" sz="1100" b="0" i="0" baseline="0">
              <a:solidFill>
                <a:schemeClr val="dk1"/>
              </a:solidFill>
              <a:effectLst/>
              <a:latin typeface="+mn-lt"/>
              <a:ea typeface="+mn-ea"/>
              <a:cs typeface="+mn-cs"/>
            </a:rPr>
            <a:t>• coordination of direct and/or consultative services from therapists in support of the child's IPP/ISP goals</a:t>
          </a:r>
          <a:endParaRPr lang="en-CA">
            <a:effectLst/>
          </a:endParaRPr>
        </a:p>
        <a:p>
          <a:endParaRPr lang="en-CA" sz="1100" b="0" i="0" baseline="0">
            <a:solidFill>
              <a:schemeClr val="dk1"/>
            </a:solidFill>
            <a:effectLst/>
            <a:latin typeface="+mn-lt"/>
            <a:ea typeface="+mn-ea"/>
            <a:cs typeface="+mn-cs"/>
          </a:endParaRPr>
        </a:p>
        <a:p>
          <a:r>
            <a:rPr lang="en-CA" sz="1100" b="0" i="0" baseline="0">
              <a:solidFill>
                <a:schemeClr val="dk1"/>
              </a:solidFill>
              <a:effectLst/>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endParaRPr lang="en-CA">
            <a:effectLst/>
          </a:endParaRPr>
        </a:p>
        <a:p>
          <a:r>
            <a:rPr lang="en-CA" sz="1100" b="0" i="0" baseline="0">
              <a:solidFill>
                <a:schemeClr val="dk1"/>
              </a:solidFill>
              <a:effectLst/>
              <a:latin typeface="+mn-lt"/>
              <a:ea typeface="+mn-ea"/>
              <a:cs typeface="+mn-cs"/>
            </a:rPr>
            <a:t>conferences as a means of reporting the results of the teacher’s evaluation of the child.</a:t>
          </a:r>
          <a:endParaRPr lang="en-CA">
            <a:effectLst/>
          </a:endParaRPr>
        </a:p>
        <a:p>
          <a:endParaRPr lang="en-CA" sz="1100"/>
        </a:p>
      </xdr:txBody>
    </xdr:sp>
    <xdr:clientData/>
  </xdr:twoCellAnchor>
  <xdr:twoCellAnchor>
    <xdr:from>
      <xdr:col>0</xdr:col>
      <xdr:colOff>142875</xdr:colOff>
      <xdr:row>61</xdr:row>
      <xdr:rowOff>47625</xdr:rowOff>
    </xdr:from>
    <xdr:to>
      <xdr:col>8</xdr:col>
      <xdr:colOff>238125</xdr:colOff>
      <xdr:row>96</xdr:row>
      <xdr:rowOff>152400</xdr:rowOff>
    </xdr:to>
    <xdr:sp macro="" textlink="">
      <xdr:nvSpPr>
        <xdr:cNvPr id="4" name="TextBox 3">
          <a:extLst>
            <a:ext uri="{FF2B5EF4-FFF2-40B4-BE49-F238E27FC236}">
              <a16:creationId xmlns:a16="http://schemas.microsoft.com/office/drawing/2014/main" id="{85CE8045-9DE7-4692-8CC0-1D19A1B78884}"/>
            </a:ext>
          </a:extLst>
        </xdr:cNvPr>
        <xdr:cNvSpPr txBox="1"/>
      </xdr:nvSpPr>
      <xdr:spPr>
        <a:xfrm>
          <a:off x="142875" y="10106025"/>
          <a:ext cx="55054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99</xdr:row>
      <xdr:rowOff>57149</xdr:rowOff>
    </xdr:from>
    <xdr:to>
      <xdr:col>8</xdr:col>
      <xdr:colOff>257175</xdr:colOff>
      <xdr:row>135</xdr:row>
      <xdr:rowOff>152400</xdr:rowOff>
    </xdr:to>
    <xdr:sp macro="" textlink="">
      <xdr:nvSpPr>
        <xdr:cNvPr id="5" name="TextBox 4">
          <a:extLst>
            <a:ext uri="{FF2B5EF4-FFF2-40B4-BE49-F238E27FC236}">
              <a16:creationId xmlns:a16="http://schemas.microsoft.com/office/drawing/2014/main" id="{21931BF1-888F-43E6-A859-7B0CA09CD49E}"/>
            </a:ext>
          </a:extLst>
        </xdr:cNvPr>
        <xdr:cNvSpPr txBox="1"/>
      </xdr:nvSpPr>
      <xdr:spPr>
        <a:xfrm>
          <a:off x="161925" y="16268699"/>
          <a:ext cx="55054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2" name="TextBox 1">
          <a:extLst>
            <a:ext uri="{FF2B5EF4-FFF2-40B4-BE49-F238E27FC236}">
              <a16:creationId xmlns:a16="http://schemas.microsoft.com/office/drawing/2014/main" id="{F63EAB14-455A-46D7-9749-53CA291F48F7}"/>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3" name="TextBox 2">
          <a:extLst>
            <a:ext uri="{FF2B5EF4-FFF2-40B4-BE49-F238E27FC236}">
              <a16:creationId xmlns:a16="http://schemas.microsoft.com/office/drawing/2014/main" id="{FB4F0EE7-0989-46B0-970D-7491AD3B0AAF}"/>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4" name="Picture 3">
          <a:extLst>
            <a:ext uri="{FF2B5EF4-FFF2-40B4-BE49-F238E27FC236}">
              <a16:creationId xmlns:a16="http://schemas.microsoft.com/office/drawing/2014/main" id="{E02552B9-9389-434F-906E-550B9DB89BBE}"/>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5" name="TextBox 4">
          <a:extLst>
            <a:ext uri="{FF2B5EF4-FFF2-40B4-BE49-F238E27FC236}">
              <a16:creationId xmlns:a16="http://schemas.microsoft.com/office/drawing/2014/main" id="{4B078804-AB3C-41F8-9E6A-CF1FA4EE10B4}"/>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6" name="Picture 5">
          <a:hlinkClick xmlns:r="http://schemas.openxmlformats.org/officeDocument/2006/relationships" r:id="rId2"/>
          <a:extLst>
            <a:ext uri="{FF2B5EF4-FFF2-40B4-BE49-F238E27FC236}">
              <a16:creationId xmlns:a16="http://schemas.microsoft.com/office/drawing/2014/main" id="{E3732561-F5B8-4010-B5C8-DFEE01339B2A}"/>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13</xdr:col>
      <xdr:colOff>638175</xdr:colOff>
      <xdr:row>22</xdr:row>
      <xdr:rowOff>133351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8696325" y="2181225"/>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130408</xdr:colOff>
      <xdr:row>0</xdr:row>
      <xdr:rowOff>83344</xdr:rowOff>
    </xdr:from>
    <xdr:to>
      <xdr:col>6</xdr:col>
      <xdr:colOff>779153</xdr:colOff>
      <xdr:row>0</xdr:row>
      <xdr:rowOff>810418</xdr:rowOff>
    </xdr:to>
    <xdr:pic>
      <xdr:nvPicPr>
        <xdr:cNvPr id="6" name="Picture 5">
          <a:hlinkClick xmlns:r="http://schemas.openxmlformats.org/officeDocument/2006/relationships" r:id="rId1"/>
          <a:extLst>
            <a:ext uri="{FF2B5EF4-FFF2-40B4-BE49-F238E27FC236}">
              <a16:creationId xmlns:a16="http://schemas.microsoft.com/office/drawing/2014/main" id="{937B57D7-9E41-4646-934C-AC347C18F196}"/>
            </a:ext>
          </a:extLst>
        </xdr:cNvPr>
        <xdr:cNvPicPr>
          <a:picLocks noChangeAspect="1"/>
        </xdr:cNvPicPr>
      </xdr:nvPicPr>
      <xdr:blipFill>
        <a:blip xmlns:r="http://schemas.openxmlformats.org/officeDocument/2006/relationships" r:embed="rId2"/>
        <a:stretch>
          <a:fillRect/>
        </a:stretch>
      </xdr:blipFill>
      <xdr:spPr>
        <a:xfrm>
          <a:off x="7088194" y="83344"/>
          <a:ext cx="648745" cy="723899"/>
        </a:xfrm>
        <a:prstGeom prst="rect">
          <a:avLst/>
        </a:prstGeom>
      </xdr:spPr>
    </xdr:pic>
    <xdr:clientData fPrintsWithSheet="0"/>
  </xdr:twoCellAnchor>
  <xdr:twoCellAnchor>
    <xdr:from>
      <xdr:col>3</xdr:col>
      <xdr:colOff>0</xdr:colOff>
      <xdr:row>35</xdr:row>
      <xdr:rowOff>0</xdr:rowOff>
    </xdr:from>
    <xdr:to>
      <xdr:col>3</xdr:col>
      <xdr:colOff>976312</xdr:colOff>
      <xdr:row>37</xdr:row>
      <xdr:rowOff>297656</xdr:rowOff>
    </xdr:to>
    <xdr:grpSp>
      <xdr:nvGrpSpPr>
        <xdr:cNvPr id="8" name="Group 7">
          <a:hlinkClick xmlns:r="http://schemas.openxmlformats.org/officeDocument/2006/relationships" r:id="rId3"/>
          <a:extLst>
            <a:ext uri="{FF2B5EF4-FFF2-40B4-BE49-F238E27FC236}">
              <a16:creationId xmlns:a16="http://schemas.microsoft.com/office/drawing/2014/main" id="{368D3720-D539-483F-8316-F4FE14EA244C}"/>
            </a:ext>
          </a:extLst>
        </xdr:cNvPr>
        <xdr:cNvGrpSpPr/>
      </xdr:nvGrpSpPr>
      <xdr:grpSpPr>
        <a:xfrm>
          <a:off x="3095625" y="13073063"/>
          <a:ext cx="976312" cy="1119187"/>
          <a:chOff x="9001125" y="488157"/>
          <a:chExt cx="976312" cy="1119187"/>
        </a:xfrm>
      </xdr:grpSpPr>
      <xdr:pic>
        <xdr:nvPicPr>
          <xdr:cNvPr id="9" name="Picture 8">
            <a:extLst>
              <a:ext uri="{FF2B5EF4-FFF2-40B4-BE49-F238E27FC236}">
                <a16:creationId xmlns:a16="http://schemas.microsoft.com/office/drawing/2014/main" id="{09832D5D-5C50-429C-8E65-F0C920C0541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0" name="TextBox 9">
            <a:extLst>
              <a:ext uri="{FF2B5EF4-FFF2-40B4-BE49-F238E27FC236}">
                <a16:creationId xmlns:a16="http://schemas.microsoft.com/office/drawing/2014/main" id="{A5423D92-A201-459D-9BA6-D3BC90301B0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1" name="TextBox 10">
            <a:extLst>
              <a:ext uri="{FF2B5EF4-FFF2-40B4-BE49-F238E27FC236}">
                <a16:creationId xmlns:a16="http://schemas.microsoft.com/office/drawing/2014/main" id="{B0C5B8B1-94F7-4076-AE5B-F55E5941DE9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3</xdr:col>
      <xdr:colOff>152400</xdr:colOff>
      <xdr:row>35</xdr:row>
      <xdr:rowOff>152400</xdr:rowOff>
    </xdr:from>
    <xdr:to>
      <xdr:col>3</xdr:col>
      <xdr:colOff>1128712</xdr:colOff>
      <xdr:row>37</xdr:row>
      <xdr:rowOff>450056</xdr:rowOff>
    </xdr:to>
    <xdr:grpSp>
      <xdr:nvGrpSpPr>
        <xdr:cNvPr id="12" name="Group 11">
          <a:hlinkClick xmlns:r="http://schemas.openxmlformats.org/officeDocument/2006/relationships" r:id="rId3"/>
          <a:extLst>
            <a:ext uri="{FF2B5EF4-FFF2-40B4-BE49-F238E27FC236}">
              <a16:creationId xmlns:a16="http://schemas.microsoft.com/office/drawing/2014/main" id="{BC830FCF-66EB-4722-9D29-984E89554551}"/>
            </a:ext>
          </a:extLst>
        </xdr:cNvPr>
        <xdr:cNvGrpSpPr/>
      </xdr:nvGrpSpPr>
      <xdr:grpSpPr>
        <a:xfrm>
          <a:off x="3248025" y="13225463"/>
          <a:ext cx="976312" cy="1119187"/>
          <a:chOff x="9001125" y="488157"/>
          <a:chExt cx="976312" cy="1119187"/>
        </a:xfrm>
      </xdr:grpSpPr>
      <xdr:pic>
        <xdr:nvPicPr>
          <xdr:cNvPr id="13" name="Picture 12">
            <a:extLst>
              <a:ext uri="{FF2B5EF4-FFF2-40B4-BE49-F238E27FC236}">
                <a16:creationId xmlns:a16="http://schemas.microsoft.com/office/drawing/2014/main" id="{955D70C5-C416-4F9F-8F97-68320719BDB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996EC2F0-061D-411D-8445-6C478226198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D1E7CCCB-4E4E-4291-B2AC-1B9A92749CE0}"/>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twoCellAnchor>
    <xdr:from>
      <xdr:col>8</xdr:col>
      <xdr:colOff>0</xdr:colOff>
      <xdr:row>0</xdr:row>
      <xdr:rowOff>0</xdr:rowOff>
    </xdr:from>
    <xdr:to>
      <xdr:col>8</xdr:col>
      <xdr:colOff>976312</xdr:colOff>
      <xdr:row>1</xdr:row>
      <xdr:rowOff>238124</xdr:rowOff>
    </xdr:to>
    <xdr:grpSp>
      <xdr:nvGrpSpPr>
        <xdr:cNvPr id="16" name="Group 15">
          <a:hlinkClick xmlns:r="http://schemas.openxmlformats.org/officeDocument/2006/relationships" r:id="rId3"/>
          <a:extLst>
            <a:ext uri="{FF2B5EF4-FFF2-40B4-BE49-F238E27FC236}">
              <a16:creationId xmlns:a16="http://schemas.microsoft.com/office/drawing/2014/main" id="{A88712EC-AA25-43F2-99A5-F21BCF93C541}"/>
            </a:ext>
          </a:extLst>
        </xdr:cNvPr>
        <xdr:cNvGrpSpPr/>
      </xdr:nvGrpSpPr>
      <xdr:grpSpPr>
        <a:xfrm>
          <a:off x="8763000" y="0"/>
          <a:ext cx="976312" cy="1119187"/>
          <a:chOff x="9001125" y="488157"/>
          <a:chExt cx="976312" cy="1119187"/>
        </a:xfrm>
      </xdr:grpSpPr>
      <xdr:pic>
        <xdr:nvPicPr>
          <xdr:cNvPr id="17" name="Picture 16">
            <a:extLst>
              <a:ext uri="{FF2B5EF4-FFF2-40B4-BE49-F238E27FC236}">
                <a16:creationId xmlns:a16="http://schemas.microsoft.com/office/drawing/2014/main" id="{CB407EE9-D5AF-4A67-8553-E9959A501D84}"/>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8" name="TextBox 17">
            <a:extLst>
              <a:ext uri="{FF2B5EF4-FFF2-40B4-BE49-F238E27FC236}">
                <a16:creationId xmlns:a16="http://schemas.microsoft.com/office/drawing/2014/main" id="{55E16146-76F4-4DAB-8AA2-B501EB05349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9" name="TextBox 18">
            <a:extLst>
              <a:ext uri="{FF2B5EF4-FFF2-40B4-BE49-F238E27FC236}">
                <a16:creationId xmlns:a16="http://schemas.microsoft.com/office/drawing/2014/main" id="{03F917F9-87C0-4E0D-9EBD-FE67C499672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86868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23812</xdr:rowOff>
    </xdr:from>
    <xdr:to>
      <xdr:col>7</xdr:col>
      <xdr:colOff>347119</xdr:colOff>
      <xdr:row>0</xdr:row>
      <xdr:rowOff>747711</xdr:rowOff>
    </xdr:to>
    <xdr:pic>
      <xdr:nvPicPr>
        <xdr:cNvPr id="11" name="Picture 10">
          <a:hlinkClick xmlns:r="http://schemas.openxmlformats.org/officeDocument/2006/relationships" r:id="rId1"/>
          <a:extLst>
            <a:ext uri="{FF2B5EF4-FFF2-40B4-BE49-F238E27FC236}">
              <a16:creationId xmlns:a16="http://schemas.microsoft.com/office/drawing/2014/main" id="{F78199B1-F68A-439A-BF9B-9A0A2D2871D3}"/>
            </a:ext>
          </a:extLst>
        </xdr:cNvPr>
        <xdr:cNvPicPr>
          <a:picLocks noChangeAspect="1"/>
        </xdr:cNvPicPr>
      </xdr:nvPicPr>
      <xdr:blipFill>
        <a:blip xmlns:r="http://schemas.openxmlformats.org/officeDocument/2006/relationships" r:embed="rId2"/>
        <a:stretch>
          <a:fillRect/>
        </a:stretch>
      </xdr:blipFill>
      <xdr:spPr>
        <a:xfrm>
          <a:off x="7393781"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325437</xdr:rowOff>
    </xdr:to>
    <xdr:grpSp>
      <xdr:nvGrpSpPr>
        <xdr:cNvPr id="12" name="Group 11">
          <a:hlinkClick xmlns:r="http://schemas.openxmlformats.org/officeDocument/2006/relationships" r:id="rId3"/>
          <a:extLst>
            <a:ext uri="{FF2B5EF4-FFF2-40B4-BE49-F238E27FC236}">
              <a16:creationId xmlns:a16="http://schemas.microsoft.com/office/drawing/2014/main" id="{ACEC22D8-9DF5-45B1-91D9-5ED272F65675}"/>
            </a:ext>
          </a:extLst>
        </xdr:cNvPr>
        <xdr:cNvGrpSpPr/>
      </xdr:nvGrpSpPr>
      <xdr:grpSpPr>
        <a:xfrm>
          <a:off x="8604250" y="0"/>
          <a:ext cx="976312" cy="1119187"/>
          <a:chOff x="9001125" y="488157"/>
          <a:chExt cx="976312" cy="1119187"/>
        </a:xfrm>
      </xdr:grpSpPr>
      <xdr:pic>
        <xdr:nvPicPr>
          <xdr:cNvPr id="13" name="Picture 12">
            <a:extLst>
              <a:ext uri="{FF2B5EF4-FFF2-40B4-BE49-F238E27FC236}">
                <a16:creationId xmlns:a16="http://schemas.microsoft.com/office/drawing/2014/main" id="{5893C930-52C9-47A2-80DD-418D31C0597F}"/>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4" name="TextBox 13">
            <a:extLst>
              <a:ext uri="{FF2B5EF4-FFF2-40B4-BE49-F238E27FC236}">
                <a16:creationId xmlns:a16="http://schemas.microsoft.com/office/drawing/2014/main" id="{AB4C2691-5CC1-48BF-9143-2F017945161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5" name="TextBox 14">
            <a:extLst>
              <a:ext uri="{FF2B5EF4-FFF2-40B4-BE49-F238E27FC236}">
                <a16:creationId xmlns:a16="http://schemas.microsoft.com/office/drawing/2014/main" id="{CE21BD28-7E15-4737-A866-F4540DE676A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9172575"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347119</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1C5467BD-9AA4-4BFD-A8A0-74E901D764BA}"/>
            </a:ext>
          </a:extLst>
        </xdr:cNvPr>
        <xdr:cNvPicPr>
          <a:picLocks noChangeAspect="1"/>
        </xdr:cNvPicPr>
      </xdr:nvPicPr>
      <xdr:blipFill>
        <a:blip xmlns:r="http://schemas.openxmlformats.org/officeDocument/2006/relationships" r:embed="rId2"/>
        <a:stretch>
          <a:fillRect/>
        </a:stretch>
      </xdr:blipFill>
      <xdr:spPr>
        <a:xfrm>
          <a:off x="7334250"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08D78F24-DF7C-4F7C-AC9D-A71DCF9BAB04}"/>
            </a:ext>
          </a:extLst>
        </xdr:cNvPr>
        <xdr:cNvGrpSpPr/>
      </xdr:nvGrpSpPr>
      <xdr:grpSpPr>
        <a:xfrm>
          <a:off x="8572500" y="0"/>
          <a:ext cx="976312" cy="1119187"/>
          <a:chOff x="9001125" y="488157"/>
          <a:chExt cx="976312" cy="1119187"/>
        </a:xfrm>
      </xdr:grpSpPr>
      <xdr:pic>
        <xdr:nvPicPr>
          <xdr:cNvPr id="11" name="Picture 10">
            <a:extLst>
              <a:ext uri="{FF2B5EF4-FFF2-40B4-BE49-F238E27FC236}">
                <a16:creationId xmlns:a16="http://schemas.microsoft.com/office/drawing/2014/main" id="{1AA92881-D7DB-4D7D-B886-0623E3F8DA5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556AA489-378B-4C44-9149-97C2F455FA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764EB924-C134-432C-ABB8-86D7D4214D6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114300</xdr:colOff>
      <xdr:row>22</xdr:row>
      <xdr:rowOff>133351</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916305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35719</xdr:rowOff>
    </xdr:from>
    <xdr:to>
      <xdr:col>7</xdr:col>
      <xdr:colOff>347120</xdr:colOff>
      <xdr:row>0</xdr:row>
      <xdr:rowOff>759618</xdr:rowOff>
    </xdr:to>
    <xdr:pic>
      <xdr:nvPicPr>
        <xdr:cNvPr id="9" name="Picture 8">
          <a:hlinkClick xmlns:r="http://schemas.openxmlformats.org/officeDocument/2006/relationships" r:id="rId1"/>
          <a:extLst>
            <a:ext uri="{FF2B5EF4-FFF2-40B4-BE49-F238E27FC236}">
              <a16:creationId xmlns:a16="http://schemas.microsoft.com/office/drawing/2014/main" id="{F2F437B9-92F0-4A24-8E40-C183A0CC9393}"/>
            </a:ext>
          </a:extLst>
        </xdr:cNvPr>
        <xdr:cNvPicPr>
          <a:picLocks noChangeAspect="1"/>
        </xdr:cNvPicPr>
      </xdr:nvPicPr>
      <xdr:blipFill>
        <a:blip xmlns:r="http://schemas.openxmlformats.org/officeDocument/2006/relationships" r:embed="rId2"/>
        <a:stretch>
          <a:fillRect/>
        </a:stretch>
      </xdr:blipFill>
      <xdr:spPr>
        <a:xfrm>
          <a:off x="7274719" y="35719"/>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C7D9A1FF-3ACB-463B-B08C-1EA9FB07D21C}"/>
            </a:ext>
          </a:extLst>
        </xdr:cNvPr>
        <xdr:cNvGrpSpPr/>
      </xdr:nvGrpSpPr>
      <xdr:grpSpPr>
        <a:xfrm>
          <a:off x="8512969" y="0"/>
          <a:ext cx="976312" cy="1119187"/>
          <a:chOff x="9001125" y="488157"/>
          <a:chExt cx="976312" cy="1119187"/>
        </a:xfrm>
      </xdr:grpSpPr>
      <xdr:pic>
        <xdr:nvPicPr>
          <xdr:cNvPr id="11" name="Picture 10">
            <a:extLst>
              <a:ext uri="{FF2B5EF4-FFF2-40B4-BE49-F238E27FC236}">
                <a16:creationId xmlns:a16="http://schemas.microsoft.com/office/drawing/2014/main" id="{6F695C38-4742-4365-AC6D-1B93736794C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30F8E098-65FE-4847-8E11-73C1B11EC0E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53B0DE5B-E329-40C5-92C9-44CD202D04EE}"/>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xdr:from>
      <xdr:col>8</xdr:col>
      <xdr:colOff>0</xdr:colOff>
      <xdr:row>3</xdr:row>
      <xdr:rowOff>0</xdr:rowOff>
    </xdr:from>
    <xdr:to>
      <xdr:col>14</xdr:col>
      <xdr:colOff>95250</xdr:colOff>
      <xdr:row>22</xdr:row>
      <xdr:rowOff>133351</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9220200" y="2095500"/>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5924550" y="514350"/>
          <a:ext cx="876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editAs="oneCell">
    <xdr:from>
      <xdr:col>6</xdr:col>
      <xdr:colOff>523875</xdr:colOff>
      <xdr:row>0</xdr:row>
      <xdr:rowOff>47625</xdr:rowOff>
    </xdr:from>
    <xdr:to>
      <xdr:col>7</xdr:col>
      <xdr:colOff>347120</xdr:colOff>
      <xdr:row>0</xdr:row>
      <xdr:rowOff>771524</xdr:rowOff>
    </xdr:to>
    <xdr:pic>
      <xdr:nvPicPr>
        <xdr:cNvPr id="9" name="Picture 8">
          <a:hlinkClick xmlns:r="http://schemas.openxmlformats.org/officeDocument/2006/relationships" r:id="rId1"/>
          <a:extLst>
            <a:ext uri="{FF2B5EF4-FFF2-40B4-BE49-F238E27FC236}">
              <a16:creationId xmlns:a16="http://schemas.microsoft.com/office/drawing/2014/main" id="{99705029-1DC3-405E-8E25-B44154999E98}"/>
            </a:ext>
          </a:extLst>
        </xdr:cNvPr>
        <xdr:cNvPicPr>
          <a:picLocks noChangeAspect="1"/>
        </xdr:cNvPicPr>
      </xdr:nvPicPr>
      <xdr:blipFill>
        <a:blip xmlns:r="http://schemas.openxmlformats.org/officeDocument/2006/relationships" r:embed="rId2"/>
        <a:stretch>
          <a:fillRect/>
        </a:stretch>
      </xdr:blipFill>
      <xdr:spPr>
        <a:xfrm>
          <a:off x="7417594" y="47625"/>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10" name="Group 9">
          <a:hlinkClick xmlns:r="http://schemas.openxmlformats.org/officeDocument/2006/relationships" r:id="rId3"/>
          <a:extLst>
            <a:ext uri="{FF2B5EF4-FFF2-40B4-BE49-F238E27FC236}">
              <a16:creationId xmlns:a16="http://schemas.microsoft.com/office/drawing/2014/main" id="{DDD629B2-0074-419C-9687-B6920EEE0FE7}"/>
            </a:ext>
          </a:extLst>
        </xdr:cNvPr>
        <xdr:cNvGrpSpPr/>
      </xdr:nvGrpSpPr>
      <xdr:grpSpPr>
        <a:xfrm>
          <a:off x="8655844" y="0"/>
          <a:ext cx="976312" cy="1119187"/>
          <a:chOff x="9001125" y="488157"/>
          <a:chExt cx="976312" cy="1119187"/>
        </a:xfrm>
      </xdr:grpSpPr>
      <xdr:pic>
        <xdr:nvPicPr>
          <xdr:cNvPr id="11" name="Picture 10">
            <a:extLst>
              <a:ext uri="{FF2B5EF4-FFF2-40B4-BE49-F238E27FC236}">
                <a16:creationId xmlns:a16="http://schemas.microsoft.com/office/drawing/2014/main" id="{56CC06F0-2F2C-4CAB-B5C6-15875AEA120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2" name="TextBox 11">
            <a:extLst>
              <a:ext uri="{FF2B5EF4-FFF2-40B4-BE49-F238E27FC236}">
                <a16:creationId xmlns:a16="http://schemas.microsoft.com/office/drawing/2014/main" id="{782CBE91-0596-4F68-A0D9-604ED6E0873B}"/>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3" name="TextBox 12">
            <a:extLst>
              <a:ext uri="{FF2B5EF4-FFF2-40B4-BE49-F238E27FC236}">
                <a16:creationId xmlns:a16="http://schemas.microsoft.com/office/drawing/2014/main" id="{82A4E5A8-7373-4A84-8F7A-837E9F3FB4D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Sean Brown" id="{766DC8C5-67DC-A04F-8FE2-0CB7E22A9710}" userId="S::sean.brown@ata.ab.ca::51c91e6f-7ef3-4ee7-a769-d31f9c6256d8"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FA3EC0D-90BE-4F55-9C7E-3871AC1EB175}" name="Holidays" displayName="Holidays" ref="M2:N398" totalsRowShown="0" headerRowDxfId="158" dataDxfId="157">
  <autoFilter ref="M2:N398" xr:uid="{50613472-EB3B-441F-A7EA-989EC11C0547}"/>
  <tableColumns count="2">
    <tableColumn id="1" xr3:uid="{B88131D1-49BC-44A1-B226-37C57D3B4AAD}" name="Date" dataDxfId="156">
      <calculatedColumnFormula>DATE(J2,1,1)</calculatedColumnFormula>
    </tableColumn>
    <tableColumn id="2" xr3:uid="{C902068D-4DC3-464D-AB90-DED9BC5128F6}" name="Event" dataDxfId="15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_April" displayName="TimeSheet_April" ref="C7:L38" totalsRowShown="0" headerRowDxfId="58" dataDxfId="57">
  <autoFilter ref="C7:L38"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Date(s)" dataDxfId="56" dataCellStyle="Date"/>
    <tableColumn id="2" xr3:uid="{00000000-0010-0000-0800-000002000000}" name="Time Before School (mins)" dataDxfId="55" dataCellStyle="Time"/>
    <tableColumn id="3" xr3:uid="{00000000-0010-0000-0800-000003000000}" name="Prep Time that was Assigned (not as instructional) (mins)" dataDxfId="54" dataCellStyle="Time"/>
    <tableColumn id="10" xr3:uid="{00000000-0010-0000-0800-00000A000000}" name="Additional Instructional Time Assigned (mins)"/>
    <tableColumn id="4" xr3:uid="{00000000-0010-0000-0800-000004000000}" name="Other Assigned Duties (mins)" dataDxfId="53" dataCellStyle="Time"/>
    <tableColumn id="5" xr3:uid="{00000000-0010-0000-0800-000005000000}" name="Note For Other Assigned Duties" dataDxfId="52" dataCellStyle="Normal 2">
      <calculatedColumnFormula>IF(_xlfn.XLOOKUP(TimeSheet_April[[#This Row],[Date(s)]],Holidays[Date],Holidays[Event])=0,"",_xlfn.XLOOKUP(TimeSheet_April[[#This Row],[Date(s)]],Holidays[Date],Holidays[Event]))</calculatedColumnFormula>
    </tableColumn>
    <tableColumn id="6" xr3:uid="{00000000-0010-0000-0800-000006000000}" name="Time After School     (mins)" dataDxfId="51" dataCellStyle="Hours"/>
    <tableColumn id="9" xr3:uid="{00000000-0010-0000-0800-000009000000}" name="Total Additional Instructional Time (Mins)" dataDxfId="50" dataCellStyle="Time">
      <calculatedColumnFormula>F8</calculatedColumnFormula>
    </tableColumn>
    <tableColumn id="8" xr3:uid="{00000000-0010-0000-0800-000008000000}" name="Total Assigned Time Worked (MINs)" dataDxfId="49" dataCellStyle="Hours">
      <calculatedColumnFormula>IFERROR(D8+E8+G8+I8,0)</calculatedColumnFormula>
    </tableColumn>
    <tableColumn id="7" xr3:uid="{00000000-0010-0000-0800-000007000000}" name="Total Assigned Time Worked (HRs)" dataDxfId="4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_May" displayName="TimeSheet_May" ref="C7:L38" totalsRowShown="0" headerRowDxfId="47" dataDxfId="46">
  <autoFilter ref="C7:L3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Date(s)" dataDxfId="45" dataCellStyle="Date 4"/>
    <tableColumn id="2" xr3:uid="{00000000-0010-0000-0900-000002000000}" name="Time Before School (mins)" dataDxfId="44" dataCellStyle="Time 4"/>
    <tableColumn id="3" xr3:uid="{00000000-0010-0000-0900-000003000000}" name="Prep Time that was Assigned (not as instructional) (mins)" dataDxfId="43" dataCellStyle="Time 4"/>
    <tableColumn id="10" xr3:uid="{00000000-0010-0000-0900-00000A000000}" name="Additional Instructional Time Assigned (mins)" dataDxfId="42" dataCellStyle="Time 4"/>
    <tableColumn id="4" xr3:uid="{00000000-0010-0000-0900-000004000000}" name="Other Assigned Duties (mins)" dataDxfId="41" dataCellStyle="Time 4"/>
    <tableColumn id="5" xr3:uid="{00000000-0010-0000-0900-000005000000}" name="Note For Other Assigned Duties" dataDxfId="40" dataCellStyle="Normal 2 4">
      <calculatedColumnFormula>IF(_xlfn.XLOOKUP(TimeSheet_May[[#This Row],[Date(s)]],Holidays[Date],Holidays[Event])=0,"",_xlfn.XLOOKUP(TimeSheet_May[[#This Row],[Date(s)]],Holidays[Date],Holidays[Event]))</calculatedColumnFormula>
    </tableColumn>
    <tableColumn id="6" xr3:uid="{00000000-0010-0000-0900-000006000000}" name="Time After School     (mins)" dataDxfId="39" dataCellStyle="Time 4"/>
    <tableColumn id="9" xr3:uid="{00000000-0010-0000-0900-000009000000}" name="Total Additional Instructional Time (Mins)" dataDxfId="38" dataCellStyle="Time">
      <calculatedColumnFormula>F8</calculatedColumnFormula>
    </tableColumn>
    <tableColumn id="8" xr3:uid="{00000000-0010-0000-0900-000008000000}" name="Total Assigned Time Worked (MINs)" dataDxfId="37" dataCellStyle="Hours">
      <calculatedColumnFormula>IFERROR(D8+E8+G8+I8,0)</calculatedColumnFormula>
    </tableColumn>
    <tableColumn id="7" xr3:uid="{00000000-0010-0000-0900-000007000000}" name="Total Assigned Time Worked (HRs)" dataDxfId="3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_June" displayName="TimeSheet_June" ref="C7:L38" totalsRowShown="0" headerRowDxfId="35" dataDxfId="34">
  <autoFilter ref="C7:L38"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Date(s)" dataDxfId="33" dataCellStyle="Date"/>
    <tableColumn id="2" xr3:uid="{00000000-0010-0000-0A00-000002000000}" name="Time Before School (mins)" dataDxfId="32" dataCellStyle="Time"/>
    <tableColumn id="3" xr3:uid="{00000000-0010-0000-0A00-000003000000}" name="Prep Time that was Assigned (not as instructional) (mins)" dataDxfId="31" dataCellStyle="Time"/>
    <tableColumn id="10" xr3:uid="{00000000-0010-0000-0A00-00000A000000}" name="Additional Instructional Time Assigned (mins)" dataDxfId="30" dataCellStyle="Time"/>
    <tableColumn id="4" xr3:uid="{00000000-0010-0000-0A00-000004000000}" name="Other Assigned Duties (mins)" dataDxfId="29" dataCellStyle="Time"/>
    <tableColumn id="5" xr3:uid="{00000000-0010-0000-0A00-000005000000}" name="Note For Other Assigned Duties" dataDxfId="28" dataCellStyle="Normal 2">
      <calculatedColumnFormula>IF(_xlfn.XLOOKUP(TimeSheet_June[[#This Row],[Date(s)]],Holidays[Date],Holidays[Event])=0,"",_xlfn.XLOOKUP(TimeSheet_June[[#This Row],[Date(s)]],Holidays[Date],Holidays[Event]))</calculatedColumnFormula>
    </tableColumn>
    <tableColumn id="6" xr3:uid="{00000000-0010-0000-0A00-000006000000}" name="Time After School     (mins)" dataDxfId="27" dataCellStyle="Hours"/>
    <tableColumn id="9" xr3:uid="{00000000-0010-0000-0A00-000009000000}" name="Total Additional Instructional Time (Mins)" dataDxfId="26" dataCellStyle="Time">
      <calculatedColumnFormula>F8</calculatedColumnFormula>
    </tableColumn>
    <tableColumn id="8" xr3:uid="{00000000-0010-0000-0A00-000008000000}" name="Total Assigned Time Worked (MINs)" dataDxfId="25" dataCellStyle="Hours">
      <calculatedColumnFormula>IFERROR(D8+E8+G8+I8,0)</calculatedColumnFormula>
    </tableColumn>
    <tableColumn id="7" xr3:uid="{00000000-0010-0000-0A00-000007000000}" name="Total Assigned Time Worked (HRs)" dataDxfId="2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_July" displayName="TimeSheet_July" ref="C7:L38" totalsRowShown="0" headerRowDxfId="23" dataDxfId="22">
  <autoFilter ref="C7:L38"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Date(s)" dataDxfId="21" dataCellStyle="Date 4"/>
    <tableColumn id="2" xr3:uid="{00000000-0010-0000-0B00-000002000000}" name="Time Before School (mins)" dataDxfId="20" dataCellStyle="Time 4"/>
    <tableColumn id="3" xr3:uid="{00000000-0010-0000-0B00-000003000000}" name="Prep Time that was Assigned (not as instructional) (mins)" dataDxfId="19" dataCellStyle="Time 4"/>
    <tableColumn id="10" xr3:uid="{00000000-0010-0000-0B00-00000A000000}" name="Additional Instructional Time Assigned (mins)" dataDxfId="18" dataCellStyle="Time 4"/>
    <tableColumn id="4" xr3:uid="{00000000-0010-0000-0B00-000004000000}" name="Other Assigned Duties (mins)" dataDxfId="17" dataCellStyle="Time 4"/>
    <tableColumn id="5" xr3:uid="{00000000-0010-0000-0B00-000005000000}" name="Note For Other Assigned Duties" dataDxfId="16" dataCellStyle="Normal 2 4">
      <calculatedColumnFormula>IF(_xlfn.XLOOKUP(TimeSheet_July[[#This Row],[Date(s)]],Holidays[Date],Holidays[Event])=0,"",_xlfn.XLOOKUP(TimeSheet_July[[#This Row],[Date(s)]],Holidays[Date],Holidays[Event]))</calculatedColumnFormula>
    </tableColumn>
    <tableColumn id="6" xr3:uid="{00000000-0010-0000-0B00-000006000000}" name="Time After School     (mins)" dataDxfId="15" dataCellStyle="Time 4"/>
    <tableColumn id="9" xr3:uid="{00000000-0010-0000-0B00-000009000000}" name="Total Additional Instructional Time (Mins)" dataDxfId="14" dataCellStyle="Time">
      <calculatedColumnFormula>F8</calculatedColumnFormula>
    </tableColumn>
    <tableColumn id="8" xr3:uid="{00000000-0010-0000-0B00-000008000000}" name="Total Assigned Time Worked (MINs)" dataDxfId="13" dataCellStyle="Hours">
      <calculatedColumnFormula>IFERROR(D8+E8+G8+I8,0)</calculatedColumnFormula>
    </tableColumn>
    <tableColumn id="7" xr3:uid="{00000000-0010-0000-0B00-000007000000}" name="Total Assigned Time Worked (HRs)" dataDxfId="1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imeSheet_August" displayName="TimeSheet_August" ref="C7:L38" totalsRowShown="0" headerRowDxfId="154" dataDxfId="153">
  <autoFilter ref="C7:L38"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Date(s)" dataDxfId="152" dataCellStyle="Date 4"/>
    <tableColumn id="2" xr3:uid="{00000000-0010-0000-0000-000002000000}" name="Time Before School (mins)" dataDxfId="151" dataCellStyle="Time 4"/>
    <tableColumn id="3" xr3:uid="{00000000-0010-0000-0000-000003000000}" name="Prep Time that was Assigned (not as instructional) (mins)" dataDxfId="150" dataCellStyle="Time 4"/>
    <tableColumn id="10" xr3:uid="{00000000-0010-0000-0000-00000A000000}" name="Additional Instructional Time Assigned (mins)" dataDxfId="149" dataCellStyle="Time 4"/>
    <tableColumn id="4" xr3:uid="{00000000-0010-0000-0000-000004000000}" name="Other Assigned Duties (mins)" dataDxfId="148" dataCellStyle="Time 4"/>
    <tableColumn id="6" xr3:uid="{00000000-0010-0000-0000-000006000000}" name="Note For Other Assigned Duties" dataDxfId="147" dataCellStyle="Normal 2 4">
      <calculatedColumnFormula>IF(_xlfn.XLOOKUP(TimeSheet_August[[#This Row],[Date(s)]],Holidays[Date],Holidays[Event])=0,"",_xlfn.XLOOKUP(TimeSheet_August[[#This Row],[Date(s)]],Holidays[Date],Holidays[Event]))</calculatedColumnFormula>
    </tableColumn>
    <tableColumn id="8" xr3:uid="{00000000-0010-0000-0000-000008000000}" name="Time After School     (mins)" dataDxfId="146" dataCellStyle="Time"/>
    <tableColumn id="11" xr3:uid="{00000000-0010-0000-0000-00000B000000}" name="Total Additional Instructional Time (Mins)" dataDxfId="145" dataCellStyle="Time">
      <calculatedColumnFormula>F8</calculatedColumnFormula>
    </tableColumn>
    <tableColumn id="7" xr3:uid="{00000000-0010-0000-0000-000007000000}" name="Total Assigned Time Worked (MINs)" dataDxfId="144" dataCellStyle="Hours">
      <calculatedColumnFormula>IFERROR(D8+E8+G8+I8,0)</calculatedColumnFormula>
    </tableColumn>
    <tableColumn id="9" xr3:uid="{00000000-0010-0000-0000-000009000000}" name="Total Assigned Time Worked (HRs)" dataDxfId="143">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meSheet_September" displayName="TimeSheet_September" ref="C7:L37" totalsRowShown="0" headerRowDxfId="142" dataDxfId="141">
  <autoFilter ref="C7:L37"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Date(s)" dataDxfId="140" dataCellStyle="Date 4"/>
    <tableColumn id="2" xr3:uid="{00000000-0010-0000-0100-000002000000}" name="Time Before School (mins)" dataDxfId="139" dataCellStyle="Time 4"/>
    <tableColumn id="3" xr3:uid="{00000000-0010-0000-0100-000003000000}" name="Prep Time that was Assigned (not as instructional) (mins)" dataDxfId="138" dataCellStyle="Time 4"/>
    <tableColumn id="10" xr3:uid="{00000000-0010-0000-0100-00000A000000}" name="Additional Instructional Time Assigned (mins)" dataDxfId="137" dataCellStyle="Time 4"/>
    <tableColumn id="4" xr3:uid="{00000000-0010-0000-0100-000004000000}" name="Other Assigned Duties (mins)" dataDxfId="136" dataCellStyle="Time 4"/>
    <tableColumn id="5" xr3:uid="{00000000-0010-0000-0100-000005000000}" name="Note For Other Assigned Duties" dataDxfId="135" dataCellStyle="Normal 2 4">
      <calculatedColumnFormula>IF(_xlfn.XLOOKUP(TimeSheet_September[[#This Row],[Date(s)]],Holidays[Date],Holidays[Event])=0,"",_xlfn.XLOOKUP(TimeSheet_September[[#This Row],[Date(s)]],Holidays[Date],Holidays[Event]))</calculatedColumnFormula>
    </tableColumn>
    <tableColumn id="6" xr3:uid="{00000000-0010-0000-0100-000006000000}" name="Time After School     (mins)" dataDxfId="134" dataCellStyle="Time 4"/>
    <tableColumn id="9" xr3:uid="{00000000-0010-0000-0100-000009000000}" name="Total Additional Instructional Time (Mins)" dataDxfId="133" dataCellStyle="Time">
      <calculatedColumnFormula>F8</calculatedColumnFormula>
    </tableColumn>
    <tableColumn id="8" xr3:uid="{00000000-0010-0000-0100-000008000000}" name="Total Assigned Time Worked (MINs)" dataDxfId="132" dataCellStyle="Hours">
      <calculatedColumnFormula>IFERROR(D8+E8+G8+I8,0)</calculatedColumnFormula>
    </tableColumn>
    <tableColumn id="7" xr3:uid="{00000000-0010-0000-0100-000007000000}" name="Total Assigned Time Worked (HRs)" dataDxfId="13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imeSheet_October" displayName="TimeSheet_October" ref="C7:L38" totalsRowShown="0" headerRowDxfId="130" dataDxfId="129">
  <autoFilter ref="C7:L3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Date(s)" dataDxfId="128" dataCellStyle="Date 4"/>
    <tableColumn id="2" xr3:uid="{00000000-0010-0000-0200-000002000000}" name="Time Before School (mins)" dataDxfId="127" dataCellStyle="Time"/>
    <tableColumn id="3" xr3:uid="{00000000-0010-0000-0200-000003000000}" name="Prep Time that was Assigned (not as instructional) (mins)" dataDxfId="126" dataCellStyle="Time"/>
    <tableColumn id="10" xr3:uid="{00000000-0010-0000-0200-00000A000000}" name="Additional Instructional Time Assigned (mins)" dataDxfId="125"/>
    <tableColumn id="4" xr3:uid="{00000000-0010-0000-0200-000004000000}" name="Other Assigned Duties (mins)" dataDxfId="124" dataCellStyle="Time"/>
    <tableColumn id="5" xr3:uid="{00000000-0010-0000-0200-000005000000}" name="Note For Other Assigned Duties" dataDxfId="123" dataCellStyle="Normal 2">
      <calculatedColumnFormula>IF(_xlfn.XLOOKUP(TimeSheet_October[[#This Row],[Date(s)]],Holidays[Date],Holidays[Event])=0,"",_xlfn.XLOOKUP(TimeSheet_October[[#This Row],[Date(s)]],Holidays[Date],Holidays[Event]))</calculatedColumnFormula>
    </tableColumn>
    <tableColumn id="6" xr3:uid="{00000000-0010-0000-0200-000006000000}" name="Time After School     (mins)" dataDxfId="122" dataCellStyle="Hours 4"/>
    <tableColumn id="9" xr3:uid="{00000000-0010-0000-0200-000009000000}" name="Total Additional Instructional Time (Mins)" dataDxfId="121" dataCellStyle="Time">
      <calculatedColumnFormula>F8</calculatedColumnFormula>
    </tableColumn>
    <tableColumn id="8" xr3:uid="{00000000-0010-0000-0200-000008000000}" name="Total Assigned Time Worked (MINs)" dataDxfId="120" dataCellStyle="Hours">
      <calculatedColumnFormula>IFERROR(D8+E8+G8+I8,0)</calculatedColumnFormula>
    </tableColumn>
    <tableColumn id="7" xr3:uid="{00000000-0010-0000-0200-000007000000}" name="Total Assigned Time Worked (HRs)" dataDxfId="11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_November" displayName="TimeSheet_November" ref="C7:L37" totalsRowShown="0" headerRowDxfId="118" dataDxfId="117">
  <autoFilter ref="C7:L37"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Date(s)" dataDxfId="116" dataCellStyle="Date 4"/>
    <tableColumn id="2" xr3:uid="{00000000-0010-0000-0300-000002000000}" name="Time Before School (mins)" dataDxfId="115" dataCellStyle="Time 4"/>
    <tableColumn id="3" xr3:uid="{00000000-0010-0000-0300-000003000000}" name="Prep Time that was Assigned (not as instructional) (mins)" dataDxfId="114" dataCellStyle="Time 4"/>
    <tableColumn id="10" xr3:uid="{00000000-0010-0000-0300-00000A000000}" name="Additional Instructional Time Assigned (mins)" dataDxfId="113" dataCellStyle="Time 4"/>
    <tableColumn id="4" xr3:uid="{00000000-0010-0000-0300-000004000000}" name="Other Assigned Duties (mins)" dataDxfId="112" dataCellStyle="Time 4"/>
    <tableColumn id="5" xr3:uid="{00000000-0010-0000-0300-000005000000}" name="Note For Other Assigned Duties" dataDxfId="111" dataCellStyle="Normal 2 4">
      <calculatedColumnFormula>IF(_xlfn.XLOOKUP(TimeSheet_November[[#This Row],[Date(s)]],Holidays[Date],Holidays[Event])=0,"",_xlfn.XLOOKUP(TimeSheet_November[[#This Row],[Date(s)]],Holidays[Date],Holidays[Event]))</calculatedColumnFormula>
    </tableColumn>
    <tableColumn id="6" xr3:uid="{00000000-0010-0000-0300-000006000000}" name="Time After School     (mins)" dataDxfId="110" dataCellStyle="Time 4"/>
    <tableColumn id="9" xr3:uid="{00000000-0010-0000-0300-000009000000}" name="Total Additional Instructional Time (Mins)" dataDxfId="109" dataCellStyle="Time">
      <calculatedColumnFormula>F8</calculatedColumnFormula>
    </tableColumn>
    <tableColumn id="8" xr3:uid="{00000000-0010-0000-0300-000008000000}" name="Total Assigned Time Worked (MINs)" dataDxfId="108" dataCellStyle="Hours">
      <calculatedColumnFormula>IFERROR(D8+E8+G8+I8,0)</calculatedColumnFormula>
    </tableColumn>
    <tableColumn id="7" xr3:uid="{00000000-0010-0000-0300-000007000000}" name="Total Assigned Time Worked (HRs)" dataDxfId="107">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_December" displayName="TimeSheet_December" ref="C7:L38" totalsRowShown="0" headerRowDxfId="106" dataDxfId="105">
  <autoFilter ref="C7:L38"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Date(s)" dataDxfId="104" dataCellStyle="Date 4"/>
    <tableColumn id="2" xr3:uid="{00000000-0010-0000-0400-000002000000}" name="Time Before School (mins)" dataDxfId="103" dataCellStyle="Time 4"/>
    <tableColumn id="3" xr3:uid="{00000000-0010-0000-0400-000003000000}" name="Prep Time that was Assigned (not as instructional) (mins)" dataDxfId="102" dataCellStyle="Time 4"/>
    <tableColumn id="10" xr3:uid="{00000000-0010-0000-0400-00000A000000}" name="Additional Instructional Time Assigned (mins)" dataDxfId="101" dataCellStyle="Time 4"/>
    <tableColumn id="4" xr3:uid="{00000000-0010-0000-0400-000004000000}" name="Other Assigned Duties (mins)" dataDxfId="100" dataCellStyle="Time 4"/>
    <tableColumn id="5" xr3:uid="{00000000-0010-0000-0400-000005000000}" name="Note For Other Assigned Duties" dataDxfId="99" dataCellStyle="Normal 2 4">
      <calculatedColumnFormula>IF(_xlfn.XLOOKUP(TimeSheet_December[[#This Row],[Date(s)]],Holidays[Date],Holidays[Event])=0,"",_xlfn.XLOOKUP(TimeSheet_December[[#This Row],[Date(s)]],Holidays[Date],Holidays[Event]))</calculatedColumnFormula>
    </tableColumn>
    <tableColumn id="6" xr3:uid="{00000000-0010-0000-0400-000006000000}" name="Time After School     (mins)" dataDxfId="98" dataCellStyle="Time 4"/>
    <tableColumn id="9" xr3:uid="{00000000-0010-0000-0400-000009000000}" name="Total Additional Instructional Time (Mins)" dataDxfId="97" dataCellStyle="Time">
      <calculatedColumnFormula>F8</calculatedColumnFormula>
    </tableColumn>
    <tableColumn id="8" xr3:uid="{00000000-0010-0000-0400-000008000000}" name="Total Assigned Time Worked (MINs)" dataDxfId="96" dataCellStyle="Hours">
      <calculatedColumnFormula>IFERROR(D8+E8+G8+I8,0)</calculatedColumnFormula>
    </tableColumn>
    <tableColumn id="7" xr3:uid="{00000000-0010-0000-0400-000007000000}" name="Total Assigned Time Worked (HRs)" dataDxfId="95">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_January" displayName="TimeSheet_January" ref="C7:L38" totalsRowShown="0" headerRowDxfId="94" dataDxfId="93">
  <autoFilter ref="C7:L3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Date(s)" dataDxfId="92" dataCellStyle="Date 4"/>
    <tableColumn id="2" xr3:uid="{00000000-0010-0000-0500-000002000000}" name="Time Before School (mins)" dataDxfId="91" dataCellStyle="Time 4"/>
    <tableColumn id="3" xr3:uid="{00000000-0010-0000-0500-000003000000}" name="Prep Time that was Assigned (not as instructional) (mins)" dataDxfId="90" dataCellStyle="Time 4"/>
    <tableColumn id="10" xr3:uid="{00000000-0010-0000-0500-00000A000000}" name="Additional Instructional Time Assigned (mins)" dataDxfId="89" dataCellStyle="Time 4"/>
    <tableColumn id="4" xr3:uid="{00000000-0010-0000-0500-000004000000}" name="Other Assigned Duties (mins)" dataDxfId="88" dataCellStyle="Time 4"/>
    <tableColumn id="5" xr3:uid="{00000000-0010-0000-0500-000005000000}" name="Note For Other Assigned Duties" dataDxfId="87" dataCellStyle="Normal 2 4">
      <calculatedColumnFormula>IF(_xlfn.XLOOKUP(TimeSheet_January[[#This Row],[Date(s)]],Holidays[Date],Holidays[Event])=0,"",_xlfn.XLOOKUP(TimeSheet_January[[#This Row],[Date(s)]],Holidays[Date],Holidays[Event]))</calculatedColumnFormula>
    </tableColumn>
    <tableColumn id="6" xr3:uid="{00000000-0010-0000-0500-000006000000}" name="Time After School     (mins)" dataDxfId="86" dataCellStyle="Time 4"/>
    <tableColumn id="9" xr3:uid="{00000000-0010-0000-0500-000009000000}" name="Total Additional Instructional Time (Mins)" dataDxfId="85" dataCellStyle="Time">
      <calculatedColumnFormula>F8</calculatedColumnFormula>
    </tableColumn>
    <tableColumn id="8" xr3:uid="{00000000-0010-0000-0500-000008000000}" name="Total Assigned Time Worked (MINs)" dataDxfId="84" dataCellStyle="Hours">
      <calculatedColumnFormula>IFERROR(D8+E8+G8+I8,0)</calculatedColumnFormula>
    </tableColumn>
    <tableColumn id="7" xr3:uid="{00000000-0010-0000-0500-000007000000}" name="Total Assigned Time Worked (HRs)" dataDxfId="83">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_February" displayName="TimeSheet_February" ref="C7:L36" totalsRowShown="0" headerRowDxfId="82" dataDxfId="81">
  <autoFilter ref="C7:L36"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Date(s)" dataDxfId="80" dataCellStyle="Date 4"/>
    <tableColumn id="2" xr3:uid="{00000000-0010-0000-0600-000002000000}" name="Time Before School (mins)" dataDxfId="79" dataCellStyle="Time 4"/>
    <tableColumn id="3" xr3:uid="{00000000-0010-0000-0600-000003000000}" name="Prep Time that was Assigned (not as instructional) (mins)" dataDxfId="78" dataCellStyle="Time 4"/>
    <tableColumn id="10" xr3:uid="{00000000-0010-0000-0600-00000A000000}" name="Additional Instructional Time Assigned (mins)" dataDxfId="77" dataCellStyle="Time 4"/>
    <tableColumn id="4" xr3:uid="{00000000-0010-0000-0600-000004000000}" name="Other Assigned Duties (mins)" dataDxfId="76" dataCellStyle="Time 4"/>
    <tableColumn id="5" xr3:uid="{00000000-0010-0000-0600-000005000000}" name="Note For Other Assigned Duties" dataDxfId="75" dataCellStyle="Normal 2 4">
      <calculatedColumnFormula>IF(_xlfn.XLOOKUP(TimeSheet_February[[#This Row],[Date(s)]],Holidays[Date],Holidays[Event],"")=0,"",_xlfn.XLOOKUP(TimeSheet_February[[#This Row],[Date(s)]],Holidays[Date],Holidays[Event],""))</calculatedColumnFormula>
    </tableColumn>
    <tableColumn id="6" xr3:uid="{00000000-0010-0000-0600-000006000000}" name="Time After School     (mins)" dataDxfId="74" dataCellStyle="Time 4"/>
    <tableColumn id="9" xr3:uid="{00000000-0010-0000-0600-000009000000}" name="Total Additional Instructional Time (Mins)" dataDxfId="73" dataCellStyle="Time">
      <calculatedColumnFormula>F8</calculatedColumnFormula>
    </tableColumn>
    <tableColumn id="8" xr3:uid="{00000000-0010-0000-0600-000008000000}" name="Total Assigned Time Worked (MINs)" dataDxfId="72" dataCellStyle="Hours">
      <calculatedColumnFormula>IFERROR(D8+E8+G8+I8,0)</calculatedColumnFormula>
    </tableColumn>
    <tableColumn id="7" xr3:uid="{00000000-0010-0000-0600-000007000000}" name="Total Assigned Time Worked (HRs)" dataDxfId="7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_March" displayName="TimeSheet_March" ref="C7:L38" totalsRowShown="0" headerRowDxfId="70" dataDxfId="69">
  <autoFilter ref="C7:L38"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Date(s)" dataDxfId="68" dataCellStyle="Date 4"/>
    <tableColumn id="2" xr3:uid="{00000000-0010-0000-0700-000002000000}" name="Time Before School (mins)" dataDxfId="67" dataCellStyle="Time 4"/>
    <tableColumn id="3" xr3:uid="{00000000-0010-0000-0700-000003000000}" name="Prep Time that was Assigned (not as instructional) (mins)" dataDxfId="66" dataCellStyle="Time 4"/>
    <tableColumn id="10" xr3:uid="{00000000-0010-0000-0700-00000A000000}" name="Additional Instructional Time Assigned (mins)" dataDxfId="65" dataCellStyle="Time 4"/>
    <tableColumn id="4" xr3:uid="{00000000-0010-0000-0700-000004000000}" name="Other Assigned Duties (mins)" dataDxfId="64" dataCellStyle="Time 4"/>
    <tableColumn id="5" xr3:uid="{00000000-0010-0000-0700-000005000000}" name="Note For Other Assigned Duties" dataDxfId="63" dataCellStyle="Normal 2 4">
      <calculatedColumnFormula>IF(_xlfn.XLOOKUP(TimeSheet_March[[#This Row],[Date(s)]],Holidays[Date],Holidays[Event])=0,"",_xlfn.XLOOKUP(TimeSheet_March[[#This Row],[Date(s)]],Holidays[Date],Holidays[Event]))</calculatedColumnFormula>
    </tableColumn>
    <tableColumn id="6" xr3:uid="{00000000-0010-0000-0700-000006000000}" name="Time After School     (mins)" dataDxfId="62" dataCellStyle="Time 4"/>
    <tableColumn id="9" xr3:uid="{00000000-0010-0000-0700-000009000000}" name="Total Additional Instructional Time (Mins)" dataDxfId="61" dataCellStyle="Time">
      <calculatedColumnFormula>F8</calculatedColumnFormula>
    </tableColumn>
    <tableColumn id="8" xr3:uid="{00000000-0010-0000-0700-000008000000}" name="Total Assigned Time Worked (MINs)" dataDxfId="60" dataCellStyle="Hours">
      <calculatedColumnFormula>IFERROR(D8+E8+G8+I8,0)</calculatedColumnFormula>
    </tableColumn>
    <tableColumn id="7" xr3:uid="{00000000-0010-0000-0700-000007000000}" name="Total Assigned Time Worked (HRs)" dataDxfId="5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0-08-14T00:13:12.16" personId="{766DC8C5-67DC-A04F-8FE2-0CB7E22A9710}" id="{47CC5485-980F-6E48-8017-F9A1BBC60B18}">
    <text>If you are using the quarter system, use each day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table" Target="../tables/table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table" Target="../tables/table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table" Target="../tables/table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comments" Target="../comments32.xml"/><Relationship Id="rId4" Type="http://schemas.openxmlformats.org/officeDocument/2006/relationships/table" Target="../tables/table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3.bin"/><Relationship Id="rId5" Type="http://schemas.openxmlformats.org/officeDocument/2006/relationships/comments" Target="../comments33.xml"/><Relationship Id="rId4" Type="http://schemas.openxmlformats.org/officeDocument/2006/relationships/table" Target="../tables/table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4.bin"/><Relationship Id="rId5" Type="http://schemas.openxmlformats.org/officeDocument/2006/relationships/comments" Target="../comments34.xml"/><Relationship Id="rId4" Type="http://schemas.openxmlformats.org/officeDocument/2006/relationships/table" Target="../tables/table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5.bin"/><Relationship Id="rId5" Type="http://schemas.openxmlformats.org/officeDocument/2006/relationships/comments" Target="../comments35.xml"/><Relationship Id="rId4" Type="http://schemas.openxmlformats.org/officeDocument/2006/relationships/table" Target="../tables/table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comments" Target="../comments36.xml"/><Relationship Id="rId4"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comments" Target="../comments37.xml"/><Relationship Id="rId4"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comments" Target="../comments38.xml"/><Relationship Id="rId4"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comments" Target="../comments39.xml"/><Relationship Id="rId4" Type="http://schemas.openxmlformats.org/officeDocument/2006/relationships/table" Target="../tables/table1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A20C9-7A1C-47A4-8922-FF56A01D087B}">
  <sheetPr>
    <tabColor theme="0" tint="-0.14999847407452621"/>
  </sheetPr>
  <dimension ref="A1:K16"/>
  <sheetViews>
    <sheetView zoomScaleNormal="100" workbookViewId="0">
      <selection activeCell="I3" sqref="I3:I4"/>
    </sheetView>
  </sheetViews>
  <sheetFormatPr defaultColWidth="8.875" defaultRowHeight="13.5" thickBottom="1" x14ac:dyDescent="0.25"/>
  <cols>
    <col min="2" max="2" width="10" customWidth="1"/>
    <col min="8" max="8" width="10.5" customWidth="1"/>
    <col min="9" max="9" width="10.875" customWidth="1"/>
  </cols>
  <sheetData>
    <row r="1" spans="1:11" ht="27.75" customHeight="1" thickBot="1" x14ac:dyDescent="0.25">
      <c r="A1" s="382" t="s">
        <v>137</v>
      </c>
      <c r="B1" s="383"/>
      <c r="C1" s="383"/>
      <c r="D1" s="383"/>
      <c r="E1" s="383"/>
      <c r="F1" s="383"/>
      <c r="G1" s="383"/>
      <c r="H1" s="384" t="s">
        <v>182</v>
      </c>
      <c r="I1" s="385"/>
    </row>
    <row r="2" spans="1:11" thickBot="1" x14ac:dyDescent="0.25">
      <c r="A2" s="32"/>
      <c r="B2" s="32"/>
      <c r="C2" s="32"/>
      <c r="D2" s="32"/>
      <c r="E2" s="32"/>
      <c r="F2" s="32"/>
      <c r="G2" s="277"/>
      <c r="H2" s="386"/>
      <c r="I2" s="387"/>
    </row>
    <row r="3" spans="1:11" ht="18.600000000000001" customHeight="1" thickBot="1" x14ac:dyDescent="0.25">
      <c r="A3" s="390" t="s">
        <v>138</v>
      </c>
      <c r="B3" s="390"/>
      <c r="C3" s="391" t="s">
        <v>139</v>
      </c>
      <c r="D3" s="391"/>
      <c r="E3" s="391"/>
      <c r="F3" s="395" t="s">
        <v>140</v>
      </c>
      <c r="G3" s="395"/>
      <c r="H3" s="395"/>
      <c r="I3" s="396">
        <v>1200</v>
      </c>
      <c r="J3" s="17"/>
    </row>
    <row r="4" spans="1:11" ht="15" customHeight="1" thickBot="1" x14ac:dyDescent="0.25">
      <c r="A4" s="390" t="s">
        <v>141</v>
      </c>
      <c r="B4" s="390"/>
      <c r="C4" s="391" t="s">
        <v>142</v>
      </c>
      <c r="D4" s="391"/>
      <c r="E4" s="391"/>
      <c r="F4" s="395"/>
      <c r="G4" s="395"/>
      <c r="H4" s="395"/>
      <c r="I4" s="396"/>
      <c r="J4" s="17"/>
    </row>
    <row r="5" spans="1:11" ht="45" customHeight="1" thickBot="1" x14ac:dyDescent="0.25">
      <c r="A5" s="392" t="s">
        <v>143</v>
      </c>
      <c r="B5" s="392"/>
      <c r="C5" s="393">
        <v>1</v>
      </c>
      <c r="D5" s="393"/>
      <c r="E5" s="393"/>
      <c r="F5" s="381" t="s">
        <v>227</v>
      </c>
      <c r="G5" s="381"/>
      <c r="H5" s="379" t="s">
        <v>144</v>
      </c>
      <c r="I5" s="379"/>
      <c r="J5" s="17"/>
    </row>
    <row r="6" spans="1:11" ht="28.9" customHeight="1" thickBot="1" x14ac:dyDescent="0.25">
      <c r="A6" s="388" t="s">
        <v>225</v>
      </c>
      <c r="B6" s="388"/>
      <c r="C6" s="389">
        <f>C5*916</f>
        <v>916</v>
      </c>
      <c r="D6" s="389"/>
      <c r="E6" s="389"/>
      <c r="F6" s="389">
        <f>C7-C6</f>
        <v>284</v>
      </c>
      <c r="G6" s="394"/>
      <c r="H6" s="380" t="s">
        <v>145</v>
      </c>
      <c r="I6" s="381" t="s">
        <v>146</v>
      </c>
      <c r="J6" s="17"/>
    </row>
    <row r="7" spans="1:11" ht="32.450000000000003" customHeight="1" thickBot="1" x14ac:dyDescent="0.25">
      <c r="A7" s="388" t="s">
        <v>226</v>
      </c>
      <c r="B7" s="388"/>
      <c r="C7" s="389">
        <f>C5*I3</f>
        <v>1200</v>
      </c>
      <c r="D7" s="389"/>
      <c r="E7" s="389"/>
      <c r="F7" s="394"/>
      <c r="G7" s="394"/>
      <c r="H7" s="380"/>
      <c r="I7" s="381"/>
      <c r="J7" s="17"/>
      <c r="K7" s="257"/>
    </row>
    <row r="8" spans="1:11" thickBot="1" x14ac:dyDescent="0.25">
      <c r="A8" s="19"/>
      <c r="B8" s="19"/>
      <c r="C8" s="19"/>
      <c r="D8" s="19"/>
      <c r="E8" s="19"/>
      <c r="F8" s="19"/>
      <c r="G8" s="19"/>
      <c r="H8" s="19"/>
      <c r="I8" s="19"/>
    </row>
    <row r="9" spans="1:11" ht="15" customHeight="1" thickBot="1" x14ac:dyDescent="0.25"/>
    <row r="11" spans="1:11" thickBot="1" x14ac:dyDescent="0.25">
      <c r="C11" s="230" t="s">
        <v>191</v>
      </c>
    </row>
    <row r="12" spans="1:11" thickBot="1" x14ac:dyDescent="0.25">
      <c r="A12" s="230"/>
      <c r="H12" s="230"/>
    </row>
    <row r="13" spans="1:11" thickBot="1" x14ac:dyDescent="0.25">
      <c r="A13" s="230"/>
      <c r="H13" s="230"/>
    </row>
    <row r="14" spans="1:11" thickBot="1" x14ac:dyDescent="0.25">
      <c r="A14" s="230"/>
      <c r="H14" s="230"/>
    </row>
    <row r="15" spans="1:11" thickBot="1" x14ac:dyDescent="0.25">
      <c r="A15" s="231"/>
      <c r="H15" s="230"/>
    </row>
    <row r="16" spans="1:11" thickBot="1" x14ac:dyDescent="0.25">
      <c r="A16" s="232"/>
      <c r="H16" s="232"/>
    </row>
  </sheetData>
  <sheetProtection algorithmName="SHA-512" hashValue="YO4ejo2Akz25RvRfkv+grTmcRiAoqlyR1L1Mhi+pvpU41i0PSA3RSdcujANAc7WaCSY0QTpGnggHImGdTrrG3Q==" saltValue="3GwHE5a8gTpm6CdicP4kUA==" spinCount="100000" sheet="1" objects="1" scenarios="1"/>
  <mergeCells count="19">
    <mergeCell ref="F3:H4"/>
    <mergeCell ref="F5:G5"/>
    <mergeCell ref="I3:I4"/>
    <mergeCell ref="H5:I5"/>
    <mergeCell ref="H6:H7"/>
    <mergeCell ref="I6:I7"/>
    <mergeCell ref="A1:G1"/>
    <mergeCell ref="H1:I2"/>
    <mergeCell ref="A6:B6"/>
    <mergeCell ref="C6:E6"/>
    <mergeCell ref="A7:B7"/>
    <mergeCell ref="C7:E7"/>
    <mergeCell ref="A3:B3"/>
    <mergeCell ref="C3:E3"/>
    <mergeCell ref="A4:B4"/>
    <mergeCell ref="C4:E4"/>
    <mergeCell ref="A5:B5"/>
    <mergeCell ref="C5:E5"/>
    <mergeCell ref="F6:G7"/>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94</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aR9J0PVkbhHpoQ7XZPKbcWC/zKGGeWnQfi55+/Sqh+D37NwvF1aKVwGGIxdZDtRu7GhdxbReGsWMZn0zbKU4kA==" saltValue="5GAlxcUlgD2hdJRC6cQRzA==" spinCount="100000" sheet="1" objects="1" scenarios="1"/>
  <mergeCells count="2">
    <mergeCell ref="G1:H1"/>
    <mergeCell ref="G2:H2"/>
  </mergeCells>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600-000003000000}">
      <formula1>0</formula1>
      <formula2>120</formula2>
    </dataValidation>
  </dataValidations>
  <hyperlinks>
    <hyperlink ref="G1" location="'Hours Summary'!A1" display="Return to Main" xr:uid="{00000000-0004-0000-0600-000000000000}"/>
  </hyperlinks>
  <printOptions horizontalCentered="1"/>
  <pageMargins left="0.25" right="0.25"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11C50-FA92-490E-99B6-F02D283BCBDC}">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J2" sqref="J2"/>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208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Nr/MmDqAdGT3DqgPxRniBhEjsK3CxnFAVUdpIkPjBPa5DYLr16tiHxbGmI46qRiTR88FcKiN9VvBgxKBHhMffw==" saltValue="bgyYny0D8n59dteKsXZ/Y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21CF666F-C7EA-4E81-BCE0-59118BF80AFF}">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5725B2D7-9CA4-4C00-B5D7-87C3620DCD7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3E130D8F-4EC4-4533-B7DF-9E25F3A030A0}">
      <formula1>0</formula1>
      <formula2>120</formula2>
    </dataValidation>
    <dataValidation allowBlank="1" showInputMessage="1" showErrorMessage="1" prompt="adsfa" sqref="I1" xr:uid="{D879D991-7F72-4980-880E-D25199D338E4}"/>
  </dataValidations>
  <hyperlinks>
    <hyperlink ref="G1" location="'Hours Summary'!A1" display="Return to Main" xr:uid="{83039C12-19C5-4D7F-B027-5B6B3E2FD717}"/>
  </hyperlinks>
  <printOptions horizontalCentered="1"/>
  <pageMargins left="0.25" right="0.25"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F5AC-EC78-4E6D-BF08-B1798BD3E2AB}">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P26" sqref="P26"/>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4qnDoR3P2xhgssknZW5bumPO7Pgawm5NyVJkt94u+QndIptscpLj85kMDdP0zM4ofNx52LKoG19aPUbfPFY7iQ==" saltValue="TB/RJUEnQrASiy8MAJLl9Q==" spinCount="100000" sheet="1" objects="1" scenarios="1"/>
  <mergeCells count="2">
    <mergeCell ref="G1:H1"/>
    <mergeCell ref="G2:H2"/>
  </mergeCells>
  <dataValidations count="4">
    <dataValidation allowBlank="1" showInputMessage="1" showErrorMessage="1" prompt="adsfa" sqref="I1" xr:uid="{7D23E5E3-FED3-4D7E-876F-27FBF481354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20EC8DC0-2D84-4183-AEB3-17BB4E45F54E}">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8020AFC3-AFBF-4A8F-B7FE-5603E0DEBB22}"/>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16161075-3CB6-42BC-A355-8473E28D0068}">
      <formula1>0</formula1>
      <formula2>120</formula2>
    </dataValidation>
  </dataValidations>
  <hyperlinks>
    <hyperlink ref="G1" location="'Hours Summary'!A1" display="Return to Main" xr:uid="{FC44ADBC-06E7-47E4-A716-242851160213}"/>
  </hyperlinks>
  <printOptions horizontalCentered="1"/>
  <pageMargins left="0.25" right="0.25"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31EA-6512-45DF-B408-F9928AF8D36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209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rX4k06RatPZm2LUPslqo7JYRt6P6Cdo0LNd8NeYghHXCwGDnIDBF65j4fZNf0MJRjR9s7xhUSdkF+GAS6GJGEA==" saltValue="vOQoOUlgg8OeCtMshsSN0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EA000F5D-D37B-496B-BAE4-CCF679AD9C5A}">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77D2AA27-2662-4B96-8826-7527CA91D577}"/>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16001AB4-151F-405F-BD4D-3AF8EF34685D}">
      <formula1>0</formula1>
      <formula2>120</formula2>
    </dataValidation>
    <dataValidation allowBlank="1" showInputMessage="1" showErrorMessage="1" prompt="adsfa" sqref="I1" xr:uid="{F1CD03C4-F825-42D1-A0DC-27E906140CD6}"/>
  </dataValidations>
  <hyperlinks>
    <hyperlink ref="G1" location="'Hours Summary'!A1" display="Return to Main" xr:uid="{0104E4CF-7768-4415-9DA6-C09F12955116}"/>
  </hyperlinks>
  <printOptions horizontalCentered="1"/>
  <pageMargins left="0.25" right="0.25"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BF27-C46B-4EDA-8A33-33FBBFE3AFBD}">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H1XxvKb9oINXvKFc2/B9kxzOpnLA9h1RgSnL44w/HJa7dZ5zOjGg9j6ARcY8weZFdNMgd+KTOupuMkNDt48IoA==" saltValue="VIcTtBdqo0WP4ljh4vx4CQ==" spinCount="100000" sheet="1" objects="1" scenarios="1"/>
  <mergeCells count="2">
    <mergeCell ref="G1:H1"/>
    <mergeCell ref="G2:H2"/>
  </mergeCells>
  <dataValidations count="4">
    <dataValidation allowBlank="1" showInputMessage="1" showErrorMessage="1" prompt="adsfa" sqref="I1" xr:uid="{56B5721F-957F-4409-A31E-E92E7A3D27E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0511527-3A4E-49FA-B88A-F3090F385E6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DE2E92BD-9F0E-42AA-952B-6DDDD15C8887}"/>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3F8737FB-347F-4CE5-9B63-E0C032213C30}">
      <formula1>0</formula1>
      <formula2>120</formula2>
    </dataValidation>
  </dataValidations>
  <hyperlinks>
    <hyperlink ref="G1" location="'Hours Summary'!A1" display="Return to Main" xr:uid="{23445EA7-5C46-429D-B108-E2E319B7F95D}"/>
  </hyperlinks>
  <printOptions horizontalCentered="1"/>
  <pageMargins left="0.25" right="0.25"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x4cj3JGR8musu/t2vv0oGogFEb/ob5IL1Lu7hj0OSsFzLFGE9ZfpJPxEASoFzSoMuVXawVyqLFEe1bIc2BSgBw==" saltValue="xRhfG1c+IjiawBq9IBLAe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700-000000000000}">
      <formula1>0</formula1>
      <formula2>120</formula2>
    </dataValidation>
    <dataValidation allowBlank="1" showInputMessage="1" showErrorMessage="1" prompt="adsfa" sqref="I1" xr:uid="{00000000-0002-0000-07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700-000003000000}">
      <formula1>0</formula1>
      <formula2>120</formula2>
    </dataValidation>
  </dataValidations>
  <hyperlinks>
    <hyperlink ref="G1" location="'Hours Summary'!A1" display="Return to Main" xr:uid="{00000000-0004-0000-0700-000000000000}"/>
  </hyperlinks>
  <printOptions horizontalCentered="1"/>
  <pageMargins left="0.25" right="0.25"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00+Pyan2aAY0+HXtUTMvMc9ig0ayAkhMbkOdvn7F9qfje4OKzSWrtVt66UFheGJatDGB1YILU6WOeMY3g3zZow==" saltValue="8d0MYUg8yabQ9gk8rcT9pQ==" spinCount="100000" sheet="1" objects="1" scenarios="1"/>
  <mergeCells count="2">
    <mergeCell ref="G1:H1"/>
    <mergeCell ref="G2:H2"/>
  </mergeCells>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8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8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800-000003000000}">
      <formula1>0</formula1>
      <formula2>120</formula2>
    </dataValidation>
  </dataValidations>
  <hyperlinks>
    <hyperlink ref="G1" location="'Hours Summary'!A1" display="Return to Main" xr:uid="{00000000-0004-0000-0800-000000000000}"/>
  </hyperlinks>
  <printOptions horizontalCentered="1"/>
  <pageMargins left="0.25" right="0.25"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12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9" customHeight="1" thickBot="1" x14ac:dyDescent="0.5">
      <c r="B1" s="120" t="s">
        <v>95</v>
      </c>
      <c r="C1" s="1"/>
      <c r="D1" s="32"/>
      <c r="E1" s="47" t="s">
        <v>50</v>
      </c>
      <c r="F1" s="48">
        <f>C2+F2</f>
        <v>0</v>
      </c>
      <c r="G1" s="564"/>
      <c r="H1" s="564"/>
      <c r="I1" s="105"/>
    </row>
    <row r="2" spans="1:11" ht="70.5" customHeight="1" thickBot="1" x14ac:dyDescent="0.25">
      <c r="A2" s="16"/>
      <c r="B2" s="35" t="s">
        <v>39</v>
      </c>
      <c r="C2" s="38">
        <f>C38</f>
        <v>0</v>
      </c>
      <c r="D2" s="36" t="s">
        <v>18</v>
      </c>
      <c r="E2" s="37" t="s">
        <v>40</v>
      </c>
      <c r="F2" s="39">
        <f>E38</f>
        <v>0</v>
      </c>
      <c r="G2" s="565" t="s">
        <v>18</v>
      </c>
      <c r="H2" s="566"/>
      <c r="I2" s="33"/>
      <c r="J2" s="3"/>
    </row>
    <row r="3" spans="1:11" ht="32.25" customHeight="1" thickBot="1" x14ac:dyDescent="0.25">
      <c r="B3" s="49" t="s">
        <v>3</v>
      </c>
      <c r="C3" s="50" t="s">
        <v>1</v>
      </c>
      <c r="D3" s="50" t="s">
        <v>2</v>
      </c>
      <c r="E3" s="50" t="s">
        <v>16</v>
      </c>
      <c r="F3" s="90" t="s">
        <v>20</v>
      </c>
      <c r="G3" s="51" t="s">
        <v>107</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78">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130</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NUmBA1B/yTrJvFTYMuloLQgb9+sQgacP1ReTeQsMouy5WLT6iZtXMJCDc9jeJoN0cAoWvl4g76LBjk4bLhxcJQ==" saltValue="T6KYPUXjymmthfxJo5EKz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900-000000000000}">
      <formula1>0</formula1>
      <formula2>120</formula2>
    </dataValidation>
    <dataValidation allowBlank="1" showInputMessage="1" showErrorMessage="1" prompt="adsfa" sqref="I1" xr:uid="{00000000-0002-0000-09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9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900-000003000000}">
      <formula1>0</formula1>
      <formula2>120</formula2>
    </dataValidation>
  </dataValidations>
  <hyperlinks>
    <hyperlink ref="G1" location="'Hours Summary'!A1" display="Return to Main" xr:uid="{00000000-0004-0000-0900-000000000000}"/>
  </hyperlinks>
  <printOptions horizontalCentered="1"/>
  <pageMargins left="0.25" right="0.25"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H14" sqref="H14"/>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97</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2.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2.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3" customHeight="1" thickBot="1" x14ac:dyDescent="0.25">
      <c r="B36" s="101" t="str">
        <f>'Mon-Day 1-S2'!B36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77W1H1nRiuoOXHMRBy0T7zxqi9PlcG7rmyXCwLYlyFR1Uwt49tZBfiIimRceowBck2ztBYWGCIAXUPa3bqaIgg==" saltValue="vFQgwKFGdd50L3awNT/9og=="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A00-000000000000}">
      <formula1>0</formula1>
      <formula2>120</formula2>
    </dataValidation>
    <dataValidation allowBlank="1" showInputMessage="1" showErrorMessage="1" prompt="adsfa" sqref="I1" xr:uid="{00000000-0002-0000-0A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21 F10 F14" xr:uid="{00000000-0002-0000-0A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A00-000003000000}">
      <formula1>0</formula1>
      <formula2>120</formula2>
    </dataValidation>
  </dataValidations>
  <hyperlinks>
    <hyperlink ref="G1" location="'Hours Summary'!A1" display="Return to Main" xr:uid="{00000000-0004-0000-0A00-000000000000}"/>
  </hyperlinks>
  <printOptions horizontalCentered="1"/>
  <pageMargins left="0.25" right="0.25"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5.2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3.7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2.25"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rcBEEcsNxWj0vwLPYoKj8oJ8tkiz2FGHQqGlVOmUbWSr2q86uhW6T2D1EszYNdEUziTNawVtQ0Doup4k2CQTsQ==" saltValue="hZcslc3DdCGc73/cbZ5Ri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B00-000000000000}">
      <formula1>0</formula1>
      <formula2>120</formula2>
    </dataValidation>
    <dataValidation allowBlank="1" showInputMessage="1" showErrorMessage="1" prompt="adsfa" sqref="I1" xr:uid="{00000000-0002-0000-0B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14 F21 F8 F10" xr:uid="{00000000-0002-0000-0B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B00-000003000000}">
      <formula1>0</formula1>
      <formula2>120</formula2>
    </dataValidation>
  </dataValidations>
  <hyperlinks>
    <hyperlink ref="G1" location="'Hours Summary'!A1" display="Return to Main" xr:uid="{A8BB62B0-9B6C-426A-B844-42785818578D}"/>
  </hyperlinks>
  <printOptions horizontalCentered="1"/>
  <pageMargins left="0.25" right="0.25"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1475-FBC2-4777-A857-3F8F7BF23FAC}">
  <dimension ref="C2:N398"/>
  <sheetViews>
    <sheetView topLeftCell="A349" workbookViewId="0">
      <selection activeCell="H365" sqref="H365"/>
    </sheetView>
  </sheetViews>
  <sheetFormatPr defaultColWidth="8.75" defaultRowHeight="15" x14ac:dyDescent="0.25"/>
  <cols>
    <col min="1" max="12" width="8.75" style="349"/>
    <col min="13" max="13" width="20.5" style="349" bestFit="1" customWidth="1"/>
    <col min="14" max="14" width="13.5" style="349" bestFit="1" customWidth="1"/>
    <col min="15" max="16384" width="8.75" style="349"/>
  </cols>
  <sheetData>
    <row r="2" spans="3:14" x14ac:dyDescent="0.25">
      <c r="I2" s="349" t="s">
        <v>237</v>
      </c>
      <c r="J2" s="349">
        <v>2026</v>
      </c>
      <c r="M2" s="349" t="s">
        <v>235</v>
      </c>
      <c r="N2" s="349" t="s">
        <v>236</v>
      </c>
    </row>
    <row r="3" spans="3:14" x14ac:dyDescent="0.25">
      <c r="M3" s="350">
        <f>DATE(J2,8,1)</f>
        <v>46235</v>
      </c>
    </row>
    <row r="4" spans="3:14" x14ac:dyDescent="0.25">
      <c r="M4" s="350">
        <f>+M3+1</f>
        <v>46236</v>
      </c>
    </row>
    <row r="5" spans="3:14" x14ac:dyDescent="0.25">
      <c r="M5" s="350">
        <f t="shared" ref="M5:M68" si="0">+M4+1</f>
        <v>46237</v>
      </c>
      <c r="N5" s="349" t="s">
        <v>232</v>
      </c>
    </row>
    <row r="6" spans="3:14" x14ac:dyDescent="0.25">
      <c r="M6" s="350">
        <f t="shared" si="0"/>
        <v>46238</v>
      </c>
      <c r="N6" s="600"/>
    </row>
    <row r="7" spans="3:14" x14ac:dyDescent="0.25">
      <c r="M7" s="350">
        <f t="shared" si="0"/>
        <v>46239</v>
      </c>
    </row>
    <row r="8" spans="3:14" x14ac:dyDescent="0.25">
      <c r="M8" s="350">
        <f t="shared" si="0"/>
        <v>46240</v>
      </c>
    </row>
    <row r="9" spans="3:14" x14ac:dyDescent="0.25">
      <c r="M9" s="350">
        <f t="shared" si="0"/>
        <v>46241</v>
      </c>
    </row>
    <row r="10" spans="3:14" x14ac:dyDescent="0.25">
      <c r="M10" s="350">
        <f t="shared" si="0"/>
        <v>46242</v>
      </c>
    </row>
    <row r="11" spans="3:14" x14ac:dyDescent="0.25">
      <c r="M11" s="350">
        <f t="shared" si="0"/>
        <v>46243</v>
      </c>
    </row>
    <row r="12" spans="3:14" x14ac:dyDescent="0.25">
      <c r="C12" s="349" t="s">
        <v>241</v>
      </c>
      <c r="M12" s="350">
        <f t="shared" si="0"/>
        <v>46244</v>
      </c>
    </row>
    <row r="13" spans="3:14" x14ac:dyDescent="0.25">
      <c r="C13" s="351">
        <f>IF(MOD(Start_Year+1,4)=0,DATE(Start_Year+1,2,29),DATE(Start_Year+1,2,28))</f>
        <v>46446</v>
      </c>
      <c r="M13" s="350">
        <f t="shared" si="0"/>
        <v>46245</v>
      </c>
    </row>
    <row r="14" spans="3:14" x14ac:dyDescent="0.25">
      <c r="M14" s="350">
        <f t="shared" si="0"/>
        <v>46246</v>
      </c>
    </row>
    <row r="15" spans="3:14" x14ac:dyDescent="0.25">
      <c r="M15" s="350">
        <f t="shared" si="0"/>
        <v>46247</v>
      </c>
    </row>
    <row r="16" spans="3:14" x14ac:dyDescent="0.25">
      <c r="M16" s="350">
        <f t="shared" si="0"/>
        <v>46248</v>
      </c>
    </row>
    <row r="17" spans="13:13" x14ac:dyDescent="0.25">
      <c r="M17" s="350">
        <f t="shared" si="0"/>
        <v>46249</v>
      </c>
    </row>
    <row r="18" spans="13:13" x14ac:dyDescent="0.25">
      <c r="M18" s="350">
        <f t="shared" si="0"/>
        <v>46250</v>
      </c>
    </row>
    <row r="19" spans="13:13" x14ac:dyDescent="0.25">
      <c r="M19" s="350">
        <f t="shared" si="0"/>
        <v>46251</v>
      </c>
    </row>
    <row r="20" spans="13:13" x14ac:dyDescent="0.25">
      <c r="M20" s="350">
        <f t="shared" si="0"/>
        <v>46252</v>
      </c>
    </row>
    <row r="21" spans="13:13" x14ac:dyDescent="0.25">
      <c r="M21" s="350">
        <f t="shared" si="0"/>
        <v>46253</v>
      </c>
    </row>
    <row r="22" spans="13:13" x14ac:dyDescent="0.25">
      <c r="M22" s="350">
        <f t="shared" si="0"/>
        <v>46254</v>
      </c>
    </row>
    <row r="23" spans="13:13" x14ac:dyDescent="0.25">
      <c r="M23" s="350">
        <f t="shared" si="0"/>
        <v>46255</v>
      </c>
    </row>
    <row r="24" spans="13:13" x14ac:dyDescent="0.25">
      <c r="M24" s="350">
        <f t="shared" si="0"/>
        <v>46256</v>
      </c>
    </row>
    <row r="25" spans="13:13" x14ac:dyDescent="0.25">
      <c r="M25" s="350">
        <f t="shared" si="0"/>
        <v>46257</v>
      </c>
    </row>
    <row r="26" spans="13:13" x14ac:dyDescent="0.25">
      <c r="M26" s="350">
        <f t="shared" si="0"/>
        <v>46258</v>
      </c>
    </row>
    <row r="27" spans="13:13" x14ac:dyDescent="0.25">
      <c r="M27" s="350">
        <f t="shared" si="0"/>
        <v>46259</v>
      </c>
    </row>
    <row r="28" spans="13:13" x14ac:dyDescent="0.25">
      <c r="M28" s="350">
        <f t="shared" si="0"/>
        <v>46260</v>
      </c>
    </row>
    <row r="29" spans="13:13" x14ac:dyDescent="0.25">
      <c r="M29" s="350">
        <f t="shared" si="0"/>
        <v>46261</v>
      </c>
    </row>
    <row r="30" spans="13:13" x14ac:dyDescent="0.25">
      <c r="M30" s="350">
        <f t="shared" si="0"/>
        <v>46262</v>
      </c>
    </row>
    <row r="31" spans="13:13" x14ac:dyDescent="0.25">
      <c r="M31" s="350">
        <f t="shared" si="0"/>
        <v>46263</v>
      </c>
    </row>
    <row r="32" spans="13:13" x14ac:dyDescent="0.25">
      <c r="M32" s="350">
        <f t="shared" si="0"/>
        <v>46264</v>
      </c>
    </row>
    <row r="33" spans="13:14" x14ac:dyDescent="0.25">
      <c r="M33" s="350">
        <f t="shared" si="0"/>
        <v>46265</v>
      </c>
      <c r="N33" s="349" t="s">
        <v>238</v>
      </c>
    </row>
    <row r="34" spans="13:14" x14ac:dyDescent="0.25">
      <c r="M34" s="350">
        <f t="shared" si="0"/>
        <v>46266</v>
      </c>
      <c r="N34" s="600"/>
    </row>
    <row r="35" spans="13:14" x14ac:dyDescent="0.25">
      <c r="M35" s="350">
        <f t="shared" si="0"/>
        <v>46267</v>
      </c>
    </row>
    <row r="36" spans="13:14" x14ac:dyDescent="0.25">
      <c r="M36" s="350">
        <f t="shared" si="0"/>
        <v>46268</v>
      </c>
    </row>
    <row r="37" spans="13:14" x14ac:dyDescent="0.25">
      <c r="M37" s="350">
        <f t="shared" si="0"/>
        <v>46269</v>
      </c>
    </row>
    <row r="38" spans="13:14" x14ac:dyDescent="0.25">
      <c r="M38" s="350">
        <f t="shared" si="0"/>
        <v>46270</v>
      </c>
    </row>
    <row r="39" spans="13:14" x14ac:dyDescent="0.25">
      <c r="M39" s="350">
        <f t="shared" si="0"/>
        <v>46271</v>
      </c>
    </row>
    <row r="40" spans="13:14" x14ac:dyDescent="0.25">
      <c r="M40" s="350">
        <f t="shared" si="0"/>
        <v>46272</v>
      </c>
    </row>
    <row r="41" spans="13:14" x14ac:dyDescent="0.25">
      <c r="M41" s="350">
        <f t="shared" si="0"/>
        <v>46273</v>
      </c>
    </row>
    <row r="42" spans="13:14" x14ac:dyDescent="0.25">
      <c r="M42" s="350">
        <f t="shared" si="0"/>
        <v>46274</v>
      </c>
    </row>
    <row r="43" spans="13:14" x14ac:dyDescent="0.25">
      <c r="M43" s="350">
        <f t="shared" si="0"/>
        <v>46275</v>
      </c>
    </row>
    <row r="44" spans="13:14" x14ac:dyDescent="0.25">
      <c r="M44" s="350">
        <f t="shared" si="0"/>
        <v>46276</v>
      </c>
    </row>
    <row r="45" spans="13:14" x14ac:dyDescent="0.25">
      <c r="M45" s="350">
        <f t="shared" si="0"/>
        <v>46277</v>
      </c>
    </row>
    <row r="46" spans="13:14" x14ac:dyDescent="0.25">
      <c r="M46" s="350">
        <f t="shared" si="0"/>
        <v>46278</v>
      </c>
    </row>
    <row r="47" spans="13:14" x14ac:dyDescent="0.25">
      <c r="M47" s="350">
        <f t="shared" si="0"/>
        <v>46279</v>
      </c>
    </row>
    <row r="48" spans="13:14" x14ac:dyDescent="0.25">
      <c r="M48" s="350">
        <f t="shared" si="0"/>
        <v>46280</v>
      </c>
    </row>
    <row r="49" spans="13:14" x14ac:dyDescent="0.25">
      <c r="M49" s="350">
        <f t="shared" si="0"/>
        <v>46281</v>
      </c>
    </row>
    <row r="50" spans="13:14" x14ac:dyDescent="0.25">
      <c r="M50" s="350">
        <f t="shared" si="0"/>
        <v>46282</v>
      </c>
    </row>
    <row r="51" spans="13:14" x14ac:dyDescent="0.25">
      <c r="M51" s="350">
        <f t="shared" si="0"/>
        <v>46283</v>
      </c>
    </row>
    <row r="52" spans="13:14" x14ac:dyDescent="0.25">
      <c r="M52" s="350">
        <f t="shared" si="0"/>
        <v>46284</v>
      </c>
    </row>
    <row r="53" spans="13:14" x14ac:dyDescent="0.25">
      <c r="M53" s="350">
        <f t="shared" si="0"/>
        <v>46285</v>
      </c>
    </row>
    <row r="54" spans="13:14" x14ac:dyDescent="0.25">
      <c r="M54" s="350">
        <f t="shared" si="0"/>
        <v>46286</v>
      </c>
    </row>
    <row r="55" spans="13:14" x14ac:dyDescent="0.25">
      <c r="M55" s="350">
        <f t="shared" si="0"/>
        <v>46287</v>
      </c>
    </row>
    <row r="56" spans="13:14" x14ac:dyDescent="0.25">
      <c r="M56" s="350">
        <f t="shared" si="0"/>
        <v>46288</v>
      </c>
    </row>
    <row r="57" spans="13:14" x14ac:dyDescent="0.25">
      <c r="M57" s="350">
        <f t="shared" si="0"/>
        <v>46289</v>
      </c>
    </row>
    <row r="58" spans="13:14" x14ac:dyDescent="0.25">
      <c r="M58" s="350">
        <f t="shared" si="0"/>
        <v>46290</v>
      </c>
    </row>
    <row r="59" spans="13:14" x14ac:dyDescent="0.25">
      <c r="M59" s="350">
        <f t="shared" si="0"/>
        <v>46291</v>
      </c>
    </row>
    <row r="60" spans="13:14" x14ac:dyDescent="0.25">
      <c r="M60" s="350">
        <f t="shared" si="0"/>
        <v>46292</v>
      </c>
    </row>
    <row r="61" spans="13:14" x14ac:dyDescent="0.25">
      <c r="M61" s="350">
        <f t="shared" si="0"/>
        <v>46293</v>
      </c>
    </row>
    <row r="62" spans="13:14" x14ac:dyDescent="0.25">
      <c r="M62" s="350">
        <f t="shared" si="0"/>
        <v>46294</v>
      </c>
    </row>
    <row r="63" spans="13:14" x14ac:dyDescent="0.25">
      <c r="M63" s="350">
        <f t="shared" si="0"/>
        <v>46295</v>
      </c>
      <c r="N63" s="349" t="s">
        <v>244</v>
      </c>
    </row>
    <row r="64" spans="13:14" x14ac:dyDescent="0.25">
      <c r="M64" s="350">
        <f t="shared" si="0"/>
        <v>46296</v>
      </c>
    </row>
    <row r="65" spans="13:14" x14ac:dyDescent="0.25">
      <c r="M65" s="350">
        <f t="shared" si="0"/>
        <v>46297</v>
      </c>
    </row>
    <row r="66" spans="13:14" x14ac:dyDescent="0.25">
      <c r="M66" s="350">
        <f t="shared" si="0"/>
        <v>46298</v>
      </c>
    </row>
    <row r="67" spans="13:14" x14ac:dyDescent="0.25">
      <c r="M67" s="350">
        <f t="shared" si="0"/>
        <v>46299</v>
      </c>
    </row>
    <row r="68" spans="13:14" x14ac:dyDescent="0.25">
      <c r="M68" s="350">
        <f t="shared" si="0"/>
        <v>46300</v>
      </c>
    </row>
    <row r="69" spans="13:14" x14ac:dyDescent="0.25">
      <c r="M69" s="350">
        <f t="shared" ref="M69:M132" si="1">+M68+1</f>
        <v>46301</v>
      </c>
    </row>
    <row r="70" spans="13:14" x14ac:dyDescent="0.25">
      <c r="M70" s="350">
        <f t="shared" si="1"/>
        <v>46302</v>
      </c>
    </row>
    <row r="71" spans="13:14" x14ac:dyDescent="0.25">
      <c r="M71" s="350">
        <f t="shared" si="1"/>
        <v>46303</v>
      </c>
    </row>
    <row r="72" spans="13:14" x14ac:dyDescent="0.25">
      <c r="M72" s="350">
        <f t="shared" si="1"/>
        <v>46304</v>
      </c>
    </row>
    <row r="73" spans="13:14" x14ac:dyDescent="0.25">
      <c r="M73" s="350">
        <f t="shared" si="1"/>
        <v>46305</v>
      </c>
    </row>
    <row r="74" spans="13:14" x14ac:dyDescent="0.25">
      <c r="M74" s="350">
        <f t="shared" si="1"/>
        <v>46306</v>
      </c>
    </row>
    <row r="75" spans="13:14" x14ac:dyDescent="0.25">
      <c r="M75" s="350">
        <f t="shared" si="1"/>
        <v>46307</v>
      </c>
      <c r="N75" s="349" t="s">
        <v>239</v>
      </c>
    </row>
    <row r="76" spans="13:14" x14ac:dyDescent="0.25">
      <c r="M76" s="350">
        <f t="shared" si="1"/>
        <v>46308</v>
      </c>
      <c r="N76" s="600"/>
    </row>
    <row r="77" spans="13:14" x14ac:dyDescent="0.25">
      <c r="M77" s="350">
        <f t="shared" si="1"/>
        <v>46309</v>
      </c>
    </row>
    <row r="78" spans="13:14" x14ac:dyDescent="0.25">
      <c r="M78" s="350">
        <f t="shared" si="1"/>
        <v>46310</v>
      </c>
    </row>
    <row r="79" spans="13:14" x14ac:dyDescent="0.25">
      <c r="M79" s="350">
        <f t="shared" si="1"/>
        <v>46311</v>
      </c>
    </row>
    <row r="80" spans="13:14" x14ac:dyDescent="0.25">
      <c r="M80" s="350">
        <f t="shared" si="1"/>
        <v>46312</v>
      </c>
    </row>
    <row r="81" spans="13:13" x14ac:dyDescent="0.25">
      <c r="M81" s="350">
        <f t="shared" si="1"/>
        <v>46313</v>
      </c>
    </row>
    <row r="82" spans="13:13" x14ac:dyDescent="0.25">
      <c r="M82" s="350">
        <f t="shared" si="1"/>
        <v>46314</v>
      </c>
    </row>
    <row r="83" spans="13:13" x14ac:dyDescent="0.25">
      <c r="M83" s="350">
        <f t="shared" si="1"/>
        <v>46315</v>
      </c>
    </row>
    <row r="84" spans="13:13" x14ac:dyDescent="0.25">
      <c r="M84" s="350">
        <f t="shared" si="1"/>
        <v>46316</v>
      </c>
    </row>
    <row r="85" spans="13:13" x14ac:dyDescent="0.25">
      <c r="M85" s="350">
        <f t="shared" si="1"/>
        <v>46317</v>
      </c>
    </row>
    <row r="86" spans="13:13" x14ac:dyDescent="0.25">
      <c r="M86" s="350">
        <f t="shared" si="1"/>
        <v>46318</v>
      </c>
    </row>
    <row r="87" spans="13:13" x14ac:dyDescent="0.25">
      <c r="M87" s="350">
        <f t="shared" si="1"/>
        <v>46319</v>
      </c>
    </row>
    <row r="88" spans="13:13" x14ac:dyDescent="0.25">
      <c r="M88" s="350">
        <f t="shared" si="1"/>
        <v>46320</v>
      </c>
    </row>
    <row r="89" spans="13:13" x14ac:dyDescent="0.25">
      <c r="M89" s="350">
        <f t="shared" si="1"/>
        <v>46321</v>
      </c>
    </row>
    <row r="90" spans="13:13" x14ac:dyDescent="0.25">
      <c r="M90" s="350">
        <f t="shared" si="1"/>
        <v>46322</v>
      </c>
    </row>
    <row r="91" spans="13:13" x14ac:dyDescent="0.25">
      <c r="M91" s="350">
        <f t="shared" si="1"/>
        <v>46323</v>
      </c>
    </row>
    <row r="92" spans="13:13" x14ac:dyDescent="0.25">
      <c r="M92" s="350">
        <f t="shared" si="1"/>
        <v>46324</v>
      </c>
    </row>
    <row r="93" spans="13:13" x14ac:dyDescent="0.25">
      <c r="M93" s="350">
        <f t="shared" si="1"/>
        <v>46325</v>
      </c>
    </row>
    <row r="94" spans="13:13" x14ac:dyDescent="0.25">
      <c r="M94" s="350">
        <f t="shared" si="1"/>
        <v>46326</v>
      </c>
    </row>
    <row r="95" spans="13:13" x14ac:dyDescent="0.25">
      <c r="M95" s="350">
        <f t="shared" si="1"/>
        <v>46327</v>
      </c>
    </row>
    <row r="96" spans="13:13" x14ac:dyDescent="0.25">
      <c r="M96" s="350">
        <f t="shared" si="1"/>
        <v>46328</v>
      </c>
    </row>
    <row r="97" spans="13:14" x14ac:dyDescent="0.25">
      <c r="M97" s="350">
        <f t="shared" si="1"/>
        <v>46329</v>
      </c>
    </row>
    <row r="98" spans="13:14" x14ac:dyDescent="0.25">
      <c r="M98" s="350">
        <f t="shared" si="1"/>
        <v>46330</v>
      </c>
    </row>
    <row r="99" spans="13:14" x14ac:dyDescent="0.25">
      <c r="M99" s="350">
        <f t="shared" si="1"/>
        <v>46331</v>
      </c>
    </row>
    <row r="100" spans="13:14" x14ac:dyDescent="0.25">
      <c r="M100" s="350">
        <f t="shared" si="1"/>
        <v>46332</v>
      </c>
    </row>
    <row r="101" spans="13:14" x14ac:dyDescent="0.25">
      <c r="M101" s="350">
        <f t="shared" si="1"/>
        <v>46333</v>
      </c>
    </row>
    <row r="102" spans="13:14" x14ac:dyDescent="0.25">
      <c r="M102" s="350">
        <f t="shared" si="1"/>
        <v>46334</v>
      </c>
    </row>
    <row r="103" spans="13:14" x14ac:dyDescent="0.25">
      <c r="M103" s="350">
        <f t="shared" si="1"/>
        <v>46335</v>
      </c>
    </row>
    <row r="104" spans="13:14" x14ac:dyDescent="0.25">
      <c r="M104" s="350">
        <f t="shared" si="1"/>
        <v>46336</v>
      </c>
    </row>
    <row r="105" spans="13:14" x14ac:dyDescent="0.25">
      <c r="M105" s="350">
        <f t="shared" si="1"/>
        <v>46337</v>
      </c>
      <c r="N105" s="349" t="s">
        <v>240</v>
      </c>
    </row>
    <row r="106" spans="13:14" x14ac:dyDescent="0.25">
      <c r="M106" s="350">
        <f t="shared" si="1"/>
        <v>46338</v>
      </c>
    </row>
    <row r="107" spans="13:14" x14ac:dyDescent="0.25">
      <c r="M107" s="350">
        <f t="shared" si="1"/>
        <v>46339</v>
      </c>
    </row>
    <row r="108" spans="13:14" x14ac:dyDescent="0.25">
      <c r="M108" s="350">
        <f t="shared" si="1"/>
        <v>46340</v>
      </c>
    </row>
    <row r="109" spans="13:14" x14ac:dyDescent="0.25">
      <c r="M109" s="350">
        <f t="shared" si="1"/>
        <v>46341</v>
      </c>
    </row>
    <row r="110" spans="13:14" x14ac:dyDescent="0.25">
      <c r="M110" s="350">
        <f t="shared" si="1"/>
        <v>46342</v>
      </c>
    </row>
    <row r="111" spans="13:14" x14ac:dyDescent="0.25">
      <c r="M111" s="350">
        <f t="shared" si="1"/>
        <v>46343</v>
      </c>
    </row>
    <row r="112" spans="13:14" x14ac:dyDescent="0.25">
      <c r="M112" s="350">
        <f t="shared" si="1"/>
        <v>46344</v>
      </c>
    </row>
    <row r="113" spans="13:13" x14ac:dyDescent="0.25">
      <c r="M113" s="350">
        <f t="shared" si="1"/>
        <v>46345</v>
      </c>
    </row>
    <row r="114" spans="13:13" x14ac:dyDescent="0.25">
      <c r="M114" s="350">
        <f t="shared" si="1"/>
        <v>46346</v>
      </c>
    </row>
    <row r="115" spans="13:13" x14ac:dyDescent="0.25">
      <c r="M115" s="350">
        <f t="shared" si="1"/>
        <v>46347</v>
      </c>
    </row>
    <row r="116" spans="13:13" x14ac:dyDescent="0.25">
      <c r="M116" s="350">
        <f t="shared" si="1"/>
        <v>46348</v>
      </c>
    </row>
    <row r="117" spans="13:13" x14ac:dyDescent="0.25">
      <c r="M117" s="350">
        <f t="shared" si="1"/>
        <v>46349</v>
      </c>
    </row>
    <row r="118" spans="13:13" x14ac:dyDescent="0.25">
      <c r="M118" s="350">
        <f t="shared" si="1"/>
        <v>46350</v>
      </c>
    </row>
    <row r="119" spans="13:13" x14ac:dyDescent="0.25">
      <c r="M119" s="350">
        <f t="shared" si="1"/>
        <v>46351</v>
      </c>
    </row>
    <row r="120" spans="13:13" x14ac:dyDescent="0.25">
      <c r="M120" s="350">
        <f t="shared" si="1"/>
        <v>46352</v>
      </c>
    </row>
    <row r="121" spans="13:13" x14ac:dyDescent="0.25">
      <c r="M121" s="350">
        <f t="shared" si="1"/>
        <v>46353</v>
      </c>
    </row>
    <row r="122" spans="13:13" x14ac:dyDescent="0.25">
      <c r="M122" s="350">
        <f t="shared" si="1"/>
        <v>46354</v>
      </c>
    </row>
    <row r="123" spans="13:13" x14ac:dyDescent="0.25">
      <c r="M123" s="350">
        <f t="shared" si="1"/>
        <v>46355</v>
      </c>
    </row>
    <row r="124" spans="13:13" x14ac:dyDescent="0.25">
      <c r="M124" s="350">
        <f t="shared" si="1"/>
        <v>46356</v>
      </c>
    </row>
    <row r="125" spans="13:13" x14ac:dyDescent="0.25">
      <c r="M125" s="350">
        <f t="shared" si="1"/>
        <v>46357</v>
      </c>
    </row>
    <row r="126" spans="13:13" x14ac:dyDescent="0.25">
      <c r="M126" s="350">
        <f t="shared" si="1"/>
        <v>46358</v>
      </c>
    </row>
    <row r="127" spans="13:13" x14ac:dyDescent="0.25">
      <c r="M127" s="350">
        <f t="shared" si="1"/>
        <v>46359</v>
      </c>
    </row>
    <row r="128" spans="13:13" x14ac:dyDescent="0.25">
      <c r="M128" s="350">
        <f t="shared" si="1"/>
        <v>46360</v>
      </c>
    </row>
    <row r="129" spans="13:13" x14ac:dyDescent="0.25">
      <c r="M129" s="350">
        <f t="shared" si="1"/>
        <v>46361</v>
      </c>
    </row>
    <row r="130" spans="13:13" x14ac:dyDescent="0.25">
      <c r="M130" s="350">
        <f t="shared" si="1"/>
        <v>46362</v>
      </c>
    </row>
    <row r="131" spans="13:13" x14ac:dyDescent="0.25">
      <c r="M131" s="350">
        <f t="shared" si="1"/>
        <v>46363</v>
      </c>
    </row>
    <row r="132" spans="13:13" x14ac:dyDescent="0.25">
      <c r="M132" s="350">
        <f t="shared" si="1"/>
        <v>46364</v>
      </c>
    </row>
    <row r="133" spans="13:13" x14ac:dyDescent="0.25">
      <c r="M133" s="350">
        <f t="shared" ref="M133:M196" si="2">+M132+1</f>
        <v>46365</v>
      </c>
    </row>
    <row r="134" spans="13:13" x14ac:dyDescent="0.25">
      <c r="M134" s="350">
        <f t="shared" si="2"/>
        <v>46366</v>
      </c>
    </row>
    <row r="135" spans="13:13" x14ac:dyDescent="0.25">
      <c r="M135" s="350">
        <f t="shared" si="2"/>
        <v>46367</v>
      </c>
    </row>
    <row r="136" spans="13:13" x14ac:dyDescent="0.25">
      <c r="M136" s="350">
        <f t="shared" si="2"/>
        <v>46368</v>
      </c>
    </row>
    <row r="137" spans="13:13" x14ac:dyDescent="0.25">
      <c r="M137" s="350">
        <f t="shared" si="2"/>
        <v>46369</v>
      </c>
    </row>
    <row r="138" spans="13:13" x14ac:dyDescent="0.25">
      <c r="M138" s="350">
        <f t="shared" si="2"/>
        <v>46370</v>
      </c>
    </row>
    <row r="139" spans="13:13" x14ac:dyDescent="0.25">
      <c r="M139" s="350">
        <f t="shared" si="2"/>
        <v>46371</v>
      </c>
    </row>
    <row r="140" spans="13:13" x14ac:dyDescent="0.25">
      <c r="M140" s="350">
        <f t="shared" si="2"/>
        <v>46372</v>
      </c>
    </row>
    <row r="141" spans="13:13" x14ac:dyDescent="0.25">
      <c r="M141" s="350">
        <f t="shared" si="2"/>
        <v>46373</v>
      </c>
    </row>
    <row r="142" spans="13:13" x14ac:dyDescent="0.25">
      <c r="M142" s="350">
        <f t="shared" si="2"/>
        <v>46374</v>
      </c>
    </row>
    <row r="143" spans="13:13" x14ac:dyDescent="0.25">
      <c r="M143" s="350">
        <f t="shared" si="2"/>
        <v>46375</v>
      </c>
    </row>
    <row r="144" spans="13:13" x14ac:dyDescent="0.25">
      <c r="M144" s="350">
        <f t="shared" si="2"/>
        <v>46376</v>
      </c>
    </row>
    <row r="145" spans="13:14" x14ac:dyDescent="0.25">
      <c r="M145" s="350">
        <f t="shared" si="2"/>
        <v>46377</v>
      </c>
    </row>
    <row r="146" spans="13:14" x14ac:dyDescent="0.25">
      <c r="M146" s="350">
        <f t="shared" si="2"/>
        <v>46378</v>
      </c>
    </row>
    <row r="147" spans="13:14" x14ac:dyDescent="0.25">
      <c r="M147" s="350">
        <f t="shared" si="2"/>
        <v>46379</v>
      </c>
    </row>
    <row r="148" spans="13:14" x14ac:dyDescent="0.25">
      <c r="M148" s="350">
        <f t="shared" si="2"/>
        <v>46380</v>
      </c>
    </row>
    <row r="149" spans="13:14" x14ac:dyDescent="0.25">
      <c r="M149" s="350">
        <f t="shared" si="2"/>
        <v>46381</v>
      </c>
      <c r="N149" s="349" t="s">
        <v>233</v>
      </c>
    </row>
    <row r="150" spans="13:14" x14ac:dyDescent="0.25">
      <c r="M150" s="350">
        <f t="shared" si="2"/>
        <v>46382</v>
      </c>
      <c r="N150" s="349" t="s">
        <v>234</v>
      </c>
    </row>
    <row r="151" spans="13:14" x14ac:dyDescent="0.25">
      <c r="M151" s="350">
        <f t="shared" si="2"/>
        <v>46383</v>
      </c>
    </row>
    <row r="152" spans="13:14" x14ac:dyDescent="0.25">
      <c r="M152" s="350">
        <f t="shared" si="2"/>
        <v>46384</v>
      </c>
    </row>
    <row r="153" spans="13:14" x14ac:dyDescent="0.25">
      <c r="M153" s="350">
        <f t="shared" si="2"/>
        <v>46385</v>
      </c>
    </row>
    <row r="154" spans="13:14" x14ac:dyDescent="0.25">
      <c r="M154" s="350">
        <f t="shared" si="2"/>
        <v>46386</v>
      </c>
    </row>
    <row r="155" spans="13:14" x14ac:dyDescent="0.25">
      <c r="M155" s="350">
        <f t="shared" si="2"/>
        <v>46387</v>
      </c>
    </row>
    <row r="156" spans="13:14" x14ac:dyDescent="0.25">
      <c r="M156" s="350">
        <f t="shared" si="2"/>
        <v>46388</v>
      </c>
      <c r="N156" s="349" t="s">
        <v>242</v>
      </c>
    </row>
    <row r="157" spans="13:14" x14ac:dyDescent="0.25">
      <c r="M157" s="350">
        <f t="shared" si="2"/>
        <v>46389</v>
      </c>
    </row>
    <row r="158" spans="13:14" x14ac:dyDescent="0.25">
      <c r="M158" s="350">
        <f t="shared" si="2"/>
        <v>46390</v>
      </c>
    </row>
    <row r="159" spans="13:14" x14ac:dyDescent="0.25">
      <c r="M159" s="350">
        <f t="shared" si="2"/>
        <v>46391</v>
      </c>
    </row>
    <row r="160" spans="13:14" x14ac:dyDescent="0.25">
      <c r="M160" s="350">
        <f t="shared" si="2"/>
        <v>46392</v>
      </c>
    </row>
    <row r="161" spans="13:13" x14ac:dyDescent="0.25">
      <c r="M161" s="350">
        <f t="shared" si="2"/>
        <v>46393</v>
      </c>
    </row>
    <row r="162" spans="13:13" x14ac:dyDescent="0.25">
      <c r="M162" s="350">
        <f t="shared" si="2"/>
        <v>46394</v>
      </c>
    </row>
    <row r="163" spans="13:13" x14ac:dyDescent="0.25">
      <c r="M163" s="350">
        <f t="shared" si="2"/>
        <v>46395</v>
      </c>
    </row>
    <row r="164" spans="13:13" x14ac:dyDescent="0.25">
      <c r="M164" s="350">
        <f t="shared" si="2"/>
        <v>46396</v>
      </c>
    </row>
    <row r="165" spans="13:13" x14ac:dyDescent="0.25">
      <c r="M165" s="350">
        <f t="shared" si="2"/>
        <v>46397</v>
      </c>
    </row>
    <row r="166" spans="13:13" x14ac:dyDescent="0.25">
      <c r="M166" s="350">
        <f t="shared" si="2"/>
        <v>46398</v>
      </c>
    </row>
    <row r="167" spans="13:13" x14ac:dyDescent="0.25">
      <c r="M167" s="350">
        <f t="shared" si="2"/>
        <v>46399</v>
      </c>
    </row>
    <row r="168" spans="13:13" x14ac:dyDescent="0.25">
      <c r="M168" s="350">
        <f t="shared" si="2"/>
        <v>46400</v>
      </c>
    </row>
    <row r="169" spans="13:13" x14ac:dyDescent="0.25">
      <c r="M169" s="350">
        <f t="shared" si="2"/>
        <v>46401</v>
      </c>
    </row>
    <row r="170" spans="13:13" x14ac:dyDescent="0.25">
      <c r="M170" s="350">
        <f t="shared" si="2"/>
        <v>46402</v>
      </c>
    </row>
    <row r="171" spans="13:13" x14ac:dyDescent="0.25">
      <c r="M171" s="350">
        <f t="shared" si="2"/>
        <v>46403</v>
      </c>
    </row>
    <row r="172" spans="13:13" x14ac:dyDescent="0.25">
      <c r="M172" s="350">
        <f t="shared" si="2"/>
        <v>46404</v>
      </c>
    </row>
    <row r="173" spans="13:13" x14ac:dyDescent="0.25">
      <c r="M173" s="350">
        <f t="shared" si="2"/>
        <v>46405</v>
      </c>
    </row>
    <row r="174" spans="13:13" x14ac:dyDescent="0.25">
      <c r="M174" s="350">
        <f t="shared" si="2"/>
        <v>46406</v>
      </c>
    </row>
    <row r="175" spans="13:13" x14ac:dyDescent="0.25">
      <c r="M175" s="350">
        <f t="shared" si="2"/>
        <v>46407</v>
      </c>
    </row>
    <row r="176" spans="13:13" x14ac:dyDescent="0.25">
      <c r="M176" s="350">
        <f t="shared" si="2"/>
        <v>46408</v>
      </c>
    </row>
    <row r="177" spans="13:13" x14ac:dyDescent="0.25">
      <c r="M177" s="350">
        <f t="shared" si="2"/>
        <v>46409</v>
      </c>
    </row>
    <row r="178" spans="13:13" x14ac:dyDescent="0.25">
      <c r="M178" s="350">
        <f t="shared" si="2"/>
        <v>46410</v>
      </c>
    </row>
    <row r="179" spans="13:13" x14ac:dyDescent="0.25">
      <c r="M179" s="350">
        <f t="shared" si="2"/>
        <v>46411</v>
      </c>
    </row>
    <row r="180" spans="13:13" x14ac:dyDescent="0.25">
      <c r="M180" s="350">
        <f t="shared" si="2"/>
        <v>46412</v>
      </c>
    </row>
    <row r="181" spans="13:13" x14ac:dyDescent="0.25">
      <c r="M181" s="350">
        <f t="shared" si="2"/>
        <v>46413</v>
      </c>
    </row>
    <row r="182" spans="13:13" x14ac:dyDescent="0.25">
      <c r="M182" s="350">
        <f t="shared" si="2"/>
        <v>46414</v>
      </c>
    </row>
    <row r="183" spans="13:13" x14ac:dyDescent="0.25">
      <c r="M183" s="350">
        <f t="shared" si="2"/>
        <v>46415</v>
      </c>
    </row>
    <row r="184" spans="13:13" x14ac:dyDescent="0.25">
      <c r="M184" s="350">
        <f t="shared" si="2"/>
        <v>46416</v>
      </c>
    </row>
    <row r="185" spans="13:13" x14ac:dyDescent="0.25">
      <c r="M185" s="350">
        <f t="shared" si="2"/>
        <v>46417</v>
      </c>
    </row>
    <row r="186" spans="13:13" x14ac:dyDescent="0.25">
      <c r="M186" s="350">
        <f t="shared" si="2"/>
        <v>46418</v>
      </c>
    </row>
    <row r="187" spans="13:13" x14ac:dyDescent="0.25">
      <c r="M187" s="350">
        <f t="shared" si="2"/>
        <v>46419</v>
      </c>
    </row>
    <row r="188" spans="13:13" x14ac:dyDescent="0.25">
      <c r="M188" s="350">
        <f t="shared" si="2"/>
        <v>46420</v>
      </c>
    </row>
    <row r="189" spans="13:13" x14ac:dyDescent="0.25">
      <c r="M189" s="350">
        <f t="shared" si="2"/>
        <v>46421</v>
      </c>
    </row>
    <row r="190" spans="13:13" x14ac:dyDescent="0.25">
      <c r="M190" s="350">
        <f t="shared" si="2"/>
        <v>46422</v>
      </c>
    </row>
    <row r="191" spans="13:13" x14ac:dyDescent="0.25">
      <c r="M191" s="350">
        <f t="shared" si="2"/>
        <v>46423</v>
      </c>
    </row>
    <row r="192" spans="13:13" x14ac:dyDescent="0.25">
      <c r="M192" s="350">
        <f t="shared" si="2"/>
        <v>46424</v>
      </c>
    </row>
    <row r="193" spans="13:14" x14ac:dyDescent="0.25">
      <c r="M193" s="350">
        <f t="shared" si="2"/>
        <v>46425</v>
      </c>
    </row>
    <row r="194" spans="13:14" x14ac:dyDescent="0.25">
      <c r="M194" s="350">
        <f t="shared" si="2"/>
        <v>46426</v>
      </c>
    </row>
    <row r="195" spans="13:14" x14ac:dyDescent="0.25">
      <c r="M195" s="350">
        <f t="shared" si="2"/>
        <v>46427</v>
      </c>
    </row>
    <row r="196" spans="13:14" x14ac:dyDescent="0.25">
      <c r="M196" s="350">
        <f t="shared" si="2"/>
        <v>46428</v>
      </c>
    </row>
    <row r="197" spans="13:14" x14ac:dyDescent="0.25">
      <c r="M197" s="350">
        <f t="shared" ref="M197:M260" si="3">+M196+1</f>
        <v>46429</v>
      </c>
    </row>
    <row r="198" spans="13:14" x14ac:dyDescent="0.25">
      <c r="M198" s="350">
        <f t="shared" si="3"/>
        <v>46430</v>
      </c>
    </row>
    <row r="199" spans="13:14" x14ac:dyDescent="0.25">
      <c r="M199" s="350">
        <f t="shared" si="3"/>
        <v>46431</v>
      </c>
    </row>
    <row r="200" spans="13:14" x14ac:dyDescent="0.25">
      <c r="M200" s="350">
        <f t="shared" si="3"/>
        <v>46432</v>
      </c>
    </row>
    <row r="201" spans="13:14" x14ac:dyDescent="0.25">
      <c r="M201" s="350">
        <f t="shared" si="3"/>
        <v>46433</v>
      </c>
      <c r="N201" s="349" t="s">
        <v>134</v>
      </c>
    </row>
    <row r="202" spans="13:14" x14ac:dyDescent="0.25">
      <c r="M202" s="350">
        <f t="shared" si="3"/>
        <v>46434</v>
      </c>
      <c r="N202" s="600"/>
    </row>
    <row r="203" spans="13:14" x14ac:dyDescent="0.25">
      <c r="M203" s="350">
        <f t="shared" si="3"/>
        <v>46435</v>
      </c>
    </row>
    <row r="204" spans="13:14" x14ac:dyDescent="0.25">
      <c r="M204" s="350">
        <f t="shared" si="3"/>
        <v>46436</v>
      </c>
    </row>
    <row r="205" spans="13:14" x14ac:dyDescent="0.25">
      <c r="M205" s="350">
        <f t="shared" si="3"/>
        <v>46437</v>
      </c>
    </row>
    <row r="206" spans="13:14" x14ac:dyDescent="0.25">
      <c r="M206" s="350">
        <f t="shared" si="3"/>
        <v>46438</v>
      </c>
    </row>
    <row r="207" spans="13:14" x14ac:dyDescent="0.25">
      <c r="M207" s="350">
        <f t="shared" si="3"/>
        <v>46439</v>
      </c>
    </row>
    <row r="208" spans="13:14" x14ac:dyDescent="0.25">
      <c r="M208" s="350">
        <f t="shared" si="3"/>
        <v>46440</v>
      </c>
    </row>
    <row r="209" spans="13:13" x14ac:dyDescent="0.25">
      <c r="M209" s="350">
        <f t="shared" si="3"/>
        <v>46441</v>
      </c>
    </row>
    <row r="210" spans="13:13" x14ac:dyDescent="0.25">
      <c r="M210" s="350">
        <f t="shared" si="3"/>
        <v>46442</v>
      </c>
    </row>
    <row r="211" spans="13:13" x14ac:dyDescent="0.25">
      <c r="M211" s="350">
        <f t="shared" si="3"/>
        <v>46443</v>
      </c>
    </row>
    <row r="212" spans="13:13" x14ac:dyDescent="0.25">
      <c r="M212" s="350">
        <f t="shared" si="3"/>
        <v>46444</v>
      </c>
    </row>
    <row r="213" spans="13:13" x14ac:dyDescent="0.25">
      <c r="M213" s="350">
        <f t="shared" si="3"/>
        <v>46445</v>
      </c>
    </row>
    <row r="214" spans="13:13" x14ac:dyDescent="0.25">
      <c r="M214" s="350">
        <f t="shared" si="3"/>
        <v>46446</v>
      </c>
    </row>
    <row r="215" spans="13:13" x14ac:dyDescent="0.25">
      <c r="M215" s="350">
        <f t="shared" si="3"/>
        <v>46447</v>
      </c>
    </row>
    <row r="216" spans="13:13" x14ac:dyDescent="0.25">
      <c r="M216" s="350">
        <f t="shared" si="3"/>
        <v>46448</v>
      </c>
    </row>
    <row r="217" spans="13:13" x14ac:dyDescent="0.25">
      <c r="M217" s="350">
        <f t="shared" si="3"/>
        <v>46449</v>
      </c>
    </row>
    <row r="218" spans="13:13" x14ac:dyDescent="0.25">
      <c r="M218" s="350">
        <f t="shared" si="3"/>
        <v>46450</v>
      </c>
    </row>
    <row r="219" spans="13:13" x14ac:dyDescent="0.25">
      <c r="M219" s="350">
        <f t="shared" si="3"/>
        <v>46451</v>
      </c>
    </row>
    <row r="220" spans="13:13" x14ac:dyDescent="0.25">
      <c r="M220" s="350">
        <f t="shared" si="3"/>
        <v>46452</v>
      </c>
    </row>
    <row r="221" spans="13:13" x14ac:dyDescent="0.25">
      <c r="M221" s="350">
        <f t="shared" si="3"/>
        <v>46453</v>
      </c>
    </row>
    <row r="222" spans="13:13" x14ac:dyDescent="0.25">
      <c r="M222" s="350">
        <f t="shared" si="3"/>
        <v>46454</v>
      </c>
    </row>
    <row r="223" spans="13:13" x14ac:dyDescent="0.25">
      <c r="M223" s="350">
        <f t="shared" si="3"/>
        <v>46455</v>
      </c>
    </row>
    <row r="224" spans="13:13" x14ac:dyDescent="0.25">
      <c r="M224" s="350">
        <f t="shared" si="3"/>
        <v>46456</v>
      </c>
    </row>
    <row r="225" spans="13:14" x14ac:dyDescent="0.25">
      <c r="M225" s="350">
        <f t="shared" si="3"/>
        <v>46457</v>
      </c>
    </row>
    <row r="226" spans="13:14" x14ac:dyDescent="0.25">
      <c r="M226" s="350">
        <f t="shared" si="3"/>
        <v>46458</v>
      </c>
    </row>
    <row r="227" spans="13:14" x14ac:dyDescent="0.25">
      <c r="M227" s="350">
        <f t="shared" si="3"/>
        <v>46459</v>
      </c>
    </row>
    <row r="228" spans="13:14" x14ac:dyDescent="0.25">
      <c r="M228" s="350">
        <f t="shared" si="3"/>
        <v>46460</v>
      </c>
    </row>
    <row r="229" spans="13:14" x14ac:dyDescent="0.25">
      <c r="M229" s="350">
        <f t="shared" si="3"/>
        <v>46461</v>
      </c>
    </row>
    <row r="230" spans="13:14" x14ac:dyDescent="0.25">
      <c r="M230" s="350">
        <f t="shared" si="3"/>
        <v>46462</v>
      </c>
    </row>
    <row r="231" spans="13:14" x14ac:dyDescent="0.25">
      <c r="M231" s="350">
        <f t="shared" si="3"/>
        <v>46463</v>
      </c>
    </row>
    <row r="232" spans="13:14" x14ac:dyDescent="0.25">
      <c r="M232" s="350">
        <f t="shared" si="3"/>
        <v>46464</v>
      </c>
    </row>
    <row r="233" spans="13:14" x14ac:dyDescent="0.25">
      <c r="M233" s="350">
        <f t="shared" si="3"/>
        <v>46465</v>
      </c>
    </row>
    <row r="234" spans="13:14" x14ac:dyDescent="0.25">
      <c r="M234" s="350">
        <f t="shared" si="3"/>
        <v>46466</v>
      </c>
    </row>
    <row r="235" spans="13:14" x14ac:dyDescent="0.25">
      <c r="M235" s="350">
        <f t="shared" si="3"/>
        <v>46467</v>
      </c>
    </row>
    <row r="236" spans="13:14" x14ac:dyDescent="0.25">
      <c r="M236" s="350">
        <f t="shared" si="3"/>
        <v>46468</v>
      </c>
    </row>
    <row r="237" spans="13:14" x14ac:dyDescent="0.25">
      <c r="M237" s="350">
        <f t="shared" si="3"/>
        <v>46469</v>
      </c>
    </row>
    <row r="238" spans="13:14" x14ac:dyDescent="0.25">
      <c r="M238" s="350">
        <f t="shared" si="3"/>
        <v>46470</v>
      </c>
    </row>
    <row r="239" spans="13:14" x14ac:dyDescent="0.25">
      <c r="M239" s="350">
        <f t="shared" si="3"/>
        <v>46471</v>
      </c>
    </row>
    <row r="240" spans="13:14" x14ac:dyDescent="0.25">
      <c r="M240" s="350">
        <f t="shared" si="3"/>
        <v>46472</v>
      </c>
      <c r="N240" s="349" t="s">
        <v>135</v>
      </c>
    </row>
    <row r="241" spans="13:14" x14ac:dyDescent="0.25">
      <c r="M241" s="350">
        <f t="shared" si="3"/>
        <v>46473</v>
      </c>
    </row>
    <row r="242" spans="13:14" x14ac:dyDescent="0.25">
      <c r="M242" s="350">
        <f t="shared" si="3"/>
        <v>46474</v>
      </c>
    </row>
    <row r="243" spans="13:14" x14ac:dyDescent="0.25">
      <c r="M243" s="350">
        <f t="shared" si="3"/>
        <v>46475</v>
      </c>
      <c r="N243" s="349" t="s">
        <v>243</v>
      </c>
    </row>
    <row r="244" spans="13:14" x14ac:dyDescent="0.25">
      <c r="M244" s="350">
        <f t="shared" si="3"/>
        <v>46476</v>
      </c>
    </row>
    <row r="245" spans="13:14" x14ac:dyDescent="0.25">
      <c r="M245" s="350">
        <f t="shared" si="3"/>
        <v>46477</v>
      </c>
    </row>
    <row r="246" spans="13:14" x14ac:dyDescent="0.25">
      <c r="M246" s="350">
        <f t="shared" si="3"/>
        <v>46478</v>
      </c>
    </row>
    <row r="247" spans="13:14" x14ac:dyDescent="0.25">
      <c r="M247" s="350">
        <f t="shared" si="3"/>
        <v>46479</v>
      </c>
    </row>
    <row r="248" spans="13:14" x14ac:dyDescent="0.25">
      <c r="M248" s="350">
        <f t="shared" si="3"/>
        <v>46480</v>
      </c>
      <c r="N248" s="600"/>
    </row>
    <row r="249" spans="13:14" x14ac:dyDescent="0.25">
      <c r="M249" s="350">
        <f t="shared" si="3"/>
        <v>46481</v>
      </c>
    </row>
    <row r="250" spans="13:14" x14ac:dyDescent="0.25">
      <c r="M250" s="350">
        <f t="shared" si="3"/>
        <v>46482</v>
      </c>
    </row>
    <row r="251" spans="13:14" x14ac:dyDescent="0.25">
      <c r="M251" s="350">
        <f t="shared" si="3"/>
        <v>46483</v>
      </c>
      <c r="N251" s="600"/>
    </row>
    <row r="252" spans="13:14" x14ac:dyDescent="0.25">
      <c r="M252" s="350">
        <f t="shared" si="3"/>
        <v>46484</v>
      </c>
    </row>
    <row r="253" spans="13:14" x14ac:dyDescent="0.25">
      <c r="M253" s="350">
        <f t="shared" si="3"/>
        <v>46485</v>
      </c>
    </row>
    <row r="254" spans="13:14" x14ac:dyDescent="0.25">
      <c r="M254" s="350">
        <f t="shared" si="3"/>
        <v>46486</v>
      </c>
    </row>
    <row r="255" spans="13:14" x14ac:dyDescent="0.25">
      <c r="M255" s="350">
        <f t="shared" si="3"/>
        <v>46487</v>
      </c>
    </row>
    <row r="256" spans="13:14" x14ac:dyDescent="0.25">
      <c r="M256" s="350">
        <f t="shared" si="3"/>
        <v>46488</v>
      </c>
    </row>
    <row r="257" spans="13:13" x14ac:dyDescent="0.25">
      <c r="M257" s="350">
        <f t="shared" si="3"/>
        <v>46489</v>
      </c>
    </row>
    <row r="258" spans="13:13" x14ac:dyDescent="0.25">
      <c r="M258" s="350">
        <f t="shared" si="3"/>
        <v>46490</v>
      </c>
    </row>
    <row r="259" spans="13:13" x14ac:dyDescent="0.25">
      <c r="M259" s="350">
        <f t="shared" si="3"/>
        <v>46491</v>
      </c>
    </row>
    <row r="260" spans="13:13" x14ac:dyDescent="0.25">
      <c r="M260" s="350">
        <f t="shared" si="3"/>
        <v>46492</v>
      </c>
    </row>
    <row r="261" spans="13:13" x14ac:dyDescent="0.25">
      <c r="M261" s="350">
        <f t="shared" ref="M261:M324" si="4">+M260+1</f>
        <v>46493</v>
      </c>
    </row>
    <row r="262" spans="13:13" x14ac:dyDescent="0.25">
      <c r="M262" s="350">
        <f t="shared" si="4"/>
        <v>46494</v>
      </c>
    </row>
    <row r="263" spans="13:13" x14ac:dyDescent="0.25">
      <c r="M263" s="350">
        <f t="shared" si="4"/>
        <v>46495</v>
      </c>
    </row>
    <row r="264" spans="13:13" x14ac:dyDescent="0.25">
      <c r="M264" s="350">
        <f t="shared" si="4"/>
        <v>46496</v>
      </c>
    </row>
    <row r="265" spans="13:13" x14ac:dyDescent="0.25">
      <c r="M265" s="350">
        <f t="shared" si="4"/>
        <v>46497</v>
      </c>
    </row>
    <row r="266" spans="13:13" x14ac:dyDescent="0.25">
      <c r="M266" s="350">
        <f t="shared" si="4"/>
        <v>46498</v>
      </c>
    </row>
    <row r="267" spans="13:13" x14ac:dyDescent="0.25">
      <c r="M267" s="350">
        <f t="shared" si="4"/>
        <v>46499</v>
      </c>
    </row>
    <row r="268" spans="13:13" x14ac:dyDescent="0.25">
      <c r="M268" s="350">
        <f t="shared" si="4"/>
        <v>46500</v>
      </c>
    </row>
    <row r="269" spans="13:13" x14ac:dyDescent="0.25">
      <c r="M269" s="350">
        <f t="shared" si="4"/>
        <v>46501</v>
      </c>
    </row>
    <row r="270" spans="13:13" x14ac:dyDescent="0.25">
      <c r="M270" s="350">
        <f t="shared" si="4"/>
        <v>46502</v>
      </c>
    </row>
    <row r="271" spans="13:13" x14ac:dyDescent="0.25">
      <c r="M271" s="350">
        <f t="shared" si="4"/>
        <v>46503</v>
      </c>
    </row>
    <row r="272" spans="13:13" x14ac:dyDescent="0.25">
      <c r="M272" s="350">
        <f t="shared" si="4"/>
        <v>46504</v>
      </c>
    </row>
    <row r="273" spans="13:13" x14ac:dyDescent="0.25">
      <c r="M273" s="350">
        <f t="shared" si="4"/>
        <v>46505</v>
      </c>
    </row>
    <row r="274" spans="13:13" x14ac:dyDescent="0.25">
      <c r="M274" s="350">
        <f t="shared" si="4"/>
        <v>46506</v>
      </c>
    </row>
    <row r="275" spans="13:13" x14ac:dyDescent="0.25">
      <c r="M275" s="350">
        <f t="shared" si="4"/>
        <v>46507</v>
      </c>
    </row>
    <row r="276" spans="13:13" x14ac:dyDescent="0.25">
      <c r="M276" s="350">
        <f t="shared" si="4"/>
        <v>46508</v>
      </c>
    </row>
    <row r="277" spans="13:13" x14ac:dyDescent="0.25">
      <c r="M277" s="350">
        <f t="shared" si="4"/>
        <v>46509</v>
      </c>
    </row>
    <row r="278" spans="13:13" x14ac:dyDescent="0.25">
      <c r="M278" s="350">
        <f t="shared" si="4"/>
        <v>46510</v>
      </c>
    </row>
    <row r="279" spans="13:13" x14ac:dyDescent="0.25">
      <c r="M279" s="350">
        <f t="shared" si="4"/>
        <v>46511</v>
      </c>
    </row>
    <row r="280" spans="13:13" x14ac:dyDescent="0.25">
      <c r="M280" s="350">
        <f t="shared" si="4"/>
        <v>46512</v>
      </c>
    </row>
    <row r="281" spans="13:13" x14ac:dyDescent="0.25">
      <c r="M281" s="350">
        <f t="shared" si="4"/>
        <v>46513</v>
      </c>
    </row>
    <row r="282" spans="13:13" x14ac:dyDescent="0.25">
      <c r="M282" s="350">
        <f t="shared" si="4"/>
        <v>46514</v>
      </c>
    </row>
    <row r="283" spans="13:13" x14ac:dyDescent="0.25">
      <c r="M283" s="350">
        <f t="shared" si="4"/>
        <v>46515</v>
      </c>
    </row>
    <row r="284" spans="13:13" x14ac:dyDescent="0.25">
      <c r="M284" s="350">
        <f t="shared" si="4"/>
        <v>46516</v>
      </c>
    </row>
    <row r="285" spans="13:13" x14ac:dyDescent="0.25">
      <c r="M285" s="350">
        <f t="shared" si="4"/>
        <v>46517</v>
      </c>
    </row>
    <row r="286" spans="13:13" x14ac:dyDescent="0.25">
      <c r="M286" s="350">
        <f t="shared" si="4"/>
        <v>46518</v>
      </c>
    </row>
    <row r="287" spans="13:13" x14ac:dyDescent="0.25">
      <c r="M287" s="350">
        <f t="shared" si="4"/>
        <v>46519</v>
      </c>
    </row>
    <row r="288" spans="13:13" x14ac:dyDescent="0.25">
      <c r="M288" s="350">
        <f t="shared" si="4"/>
        <v>46520</v>
      </c>
    </row>
    <row r="289" spans="13:14" x14ac:dyDescent="0.25">
      <c r="M289" s="350">
        <f t="shared" si="4"/>
        <v>46521</v>
      </c>
    </row>
    <row r="290" spans="13:14" x14ac:dyDescent="0.25">
      <c r="M290" s="350">
        <f t="shared" si="4"/>
        <v>46522</v>
      </c>
    </row>
    <row r="291" spans="13:14" x14ac:dyDescent="0.25">
      <c r="M291" s="350">
        <f t="shared" si="4"/>
        <v>46523</v>
      </c>
    </row>
    <row r="292" spans="13:14" x14ac:dyDescent="0.25">
      <c r="M292" s="350">
        <f t="shared" si="4"/>
        <v>46524</v>
      </c>
      <c r="N292" s="600"/>
    </row>
    <row r="293" spans="13:14" x14ac:dyDescent="0.25">
      <c r="M293" s="350">
        <f t="shared" si="4"/>
        <v>46525</v>
      </c>
      <c r="N293" s="600"/>
    </row>
    <row r="294" spans="13:14" x14ac:dyDescent="0.25">
      <c r="M294" s="350">
        <f t="shared" si="4"/>
        <v>46526</v>
      </c>
    </row>
    <row r="295" spans="13:14" x14ac:dyDescent="0.25">
      <c r="M295" s="350">
        <f t="shared" si="4"/>
        <v>46527</v>
      </c>
    </row>
    <row r="296" spans="13:14" x14ac:dyDescent="0.25">
      <c r="M296" s="350">
        <f t="shared" si="4"/>
        <v>46528</v>
      </c>
    </row>
    <row r="297" spans="13:14" x14ac:dyDescent="0.25">
      <c r="M297" s="350">
        <f t="shared" si="4"/>
        <v>46529</v>
      </c>
    </row>
    <row r="298" spans="13:14" x14ac:dyDescent="0.25">
      <c r="M298" s="350">
        <f t="shared" si="4"/>
        <v>46530</v>
      </c>
    </row>
    <row r="299" spans="13:14" x14ac:dyDescent="0.25">
      <c r="M299" s="350">
        <f t="shared" si="4"/>
        <v>46531</v>
      </c>
      <c r="N299" s="349" t="s">
        <v>224</v>
      </c>
    </row>
    <row r="300" spans="13:14" x14ac:dyDescent="0.25">
      <c r="M300" s="350">
        <f t="shared" si="4"/>
        <v>46532</v>
      </c>
    </row>
    <row r="301" spans="13:14" x14ac:dyDescent="0.25">
      <c r="M301" s="350">
        <f t="shared" si="4"/>
        <v>46533</v>
      </c>
    </row>
    <row r="302" spans="13:14" x14ac:dyDescent="0.25">
      <c r="M302" s="350">
        <f t="shared" si="4"/>
        <v>46534</v>
      </c>
    </row>
    <row r="303" spans="13:14" x14ac:dyDescent="0.25">
      <c r="M303" s="350">
        <f t="shared" si="4"/>
        <v>46535</v>
      </c>
    </row>
    <row r="304" spans="13:14" x14ac:dyDescent="0.25">
      <c r="M304" s="350">
        <f t="shared" si="4"/>
        <v>46536</v>
      </c>
    </row>
    <row r="305" spans="13:13" x14ac:dyDescent="0.25">
      <c r="M305" s="350">
        <f t="shared" si="4"/>
        <v>46537</v>
      </c>
    </row>
    <row r="306" spans="13:13" x14ac:dyDescent="0.25">
      <c r="M306" s="350">
        <f t="shared" si="4"/>
        <v>46538</v>
      </c>
    </row>
    <row r="307" spans="13:13" x14ac:dyDescent="0.25">
      <c r="M307" s="350">
        <f t="shared" si="4"/>
        <v>46539</v>
      </c>
    </row>
    <row r="308" spans="13:13" x14ac:dyDescent="0.25">
      <c r="M308" s="350">
        <f t="shared" si="4"/>
        <v>46540</v>
      </c>
    </row>
    <row r="309" spans="13:13" x14ac:dyDescent="0.25">
      <c r="M309" s="350">
        <f t="shared" si="4"/>
        <v>46541</v>
      </c>
    </row>
    <row r="310" spans="13:13" x14ac:dyDescent="0.25">
      <c r="M310" s="350">
        <f t="shared" si="4"/>
        <v>46542</v>
      </c>
    </row>
    <row r="311" spans="13:13" x14ac:dyDescent="0.25">
      <c r="M311" s="350">
        <f t="shared" si="4"/>
        <v>46543</v>
      </c>
    </row>
    <row r="312" spans="13:13" x14ac:dyDescent="0.25">
      <c r="M312" s="350">
        <f t="shared" si="4"/>
        <v>46544</v>
      </c>
    </row>
    <row r="313" spans="13:13" x14ac:dyDescent="0.25">
      <c r="M313" s="350">
        <f t="shared" si="4"/>
        <v>46545</v>
      </c>
    </row>
    <row r="314" spans="13:13" x14ac:dyDescent="0.25">
      <c r="M314" s="350">
        <f t="shared" si="4"/>
        <v>46546</v>
      </c>
    </row>
    <row r="315" spans="13:13" x14ac:dyDescent="0.25">
      <c r="M315" s="350">
        <f t="shared" si="4"/>
        <v>46547</v>
      </c>
    </row>
    <row r="316" spans="13:13" x14ac:dyDescent="0.25">
      <c r="M316" s="350">
        <f t="shared" si="4"/>
        <v>46548</v>
      </c>
    </row>
    <row r="317" spans="13:13" x14ac:dyDescent="0.25">
      <c r="M317" s="350">
        <f t="shared" si="4"/>
        <v>46549</v>
      </c>
    </row>
    <row r="318" spans="13:13" x14ac:dyDescent="0.25">
      <c r="M318" s="350">
        <f t="shared" si="4"/>
        <v>46550</v>
      </c>
    </row>
    <row r="319" spans="13:13" x14ac:dyDescent="0.25">
      <c r="M319" s="350">
        <f t="shared" si="4"/>
        <v>46551</v>
      </c>
    </row>
    <row r="320" spans="13:13" x14ac:dyDescent="0.25">
      <c r="M320" s="350">
        <f t="shared" si="4"/>
        <v>46552</v>
      </c>
    </row>
    <row r="321" spans="13:13" x14ac:dyDescent="0.25">
      <c r="M321" s="350">
        <f t="shared" si="4"/>
        <v>46553</v>
      </c>
    </row>
    <row r="322" spans="13:13" x14ac:dyDescent="0.25">
      <c r="M322" s="350">
        <f t="shared" si="4"/>
        <v>46554</v>
      </c>
    </row>
    <row r="323" spans="13:13" x14ac:dyDescent="0.25">
      <c r="M323" s="350">
        <f t="shared" si="4"/>
        <v>46555</v>
      </c>
    </row>
    <row r="324" spans="13:13" x14ac:dyDescent="0.25">
      <c r="M324" s="350">
        <f t="shared" si="4"/>
        <v>46556</v>
      </c>
    </row>
    <row r="325" spans="13:13" x14ac:dyDescent="0.25">
      <c r="M325" s="350">
        <f t="shared" ref="M325:M388" si="5">+M324+1</f>
        <v>46557</v>
      </c>
    </row>
    <row r="326" spans="13:13" x14ac:dyDescent="0.25">
      <c r="M326" s="350">
        <f t="shared" si="5"/>
        <v>46558</v>
      </c>
    </row>
    <row r="327" spans="13:13" x14ac:dyDescent="0.25">
      <c r="M327" s="350">
        <f t="shared" si="5"/>
        <v>46559</v>
      </c>
    </row>
    <row r="328" spans="13:13" x14ac:dyDescent="0.25">
      <c r="M328" s="350">
        <f t="shared" si="5"/>
        <v>46560</v>
      </c>
    </row>
    <row r="329" spans="13:13" x14ac:dyDescent="0.25">
      <c r="M329" s="350">
        <f t="shared" si="5"/>
        <v>46561</v>
      </c>
    </row>
    <row r="330" spans="13:13" x14ac:dyDescent="0.25">
      <c r="M330" s="350">
        <f t="shared" si="5"/>
        <v>46562</v>
      </c>
    </row>
    <row r="331" spans="13:13" x14ac:dyDescent="0.25">
      <c r="M331" s="350">
        <f t="shared" si="5"/>
        <v>46563</v>
      </c>
    </row>
    <row r="332" spans="13:13" x14ac:dyDescent="0.25">
      <c r="M332" s="350">
        <f t="shared" si="5"/>
        <v>46564</v>
      </c>
    </row>
    <row r="333" spans="13:13" x14ac:dyDescent="0.25">
      <c r="M333" s="350">
        <f t="shared" si="5"/>
        <v>46565</v>
      </c>
    </row>
    <row r="334" spans="13:13" x14ac:dyDescent="0.25">
      <c r="M334" s="350">
        <f t="shared" si="5"/>
        <v>46566</v>
      </c>
    </row>
    <row r="335" spans="13:13" x14ac:dyDescent="0.25">
      <c r="M335" s="350">
        <f t="shared" si="5"/>
        <v>46567</v>
      </c>
    </row>
    <row r="336" spans="13:13" x14ac:dyDescent="0.25">
      <c r="M336" s="350">
        <f t="shared" si="5"/>
        <v>46568</v>
      </c>
    </row>
    <row r="337" spans="13:14" x14ac:dyDescent="0.25">
      <c r="M337" s="350">
        <f t="shared" si="5"/>
        <v>46569</v>
      </c>
      <c r="N337" s="349" t="s">
        <v>136</v>
      </c>
    </row>
    <row r="338" spans="13:14" x14ac:dyDescent="0.25">
      <c r="M338" s="350">
        <f t="shared" si="5"/>
        <v>46570</v>
      </c>
    </row>
    <row r="339" spans="13:14" x14ac:dyDescent="0.25">
      <c r="M339" s="350">
        <f t="shared" si="5"/>
        <v>46571</v>
      </c>
    </row>
    <row r="340" spans="13:14" x14ac:dyDescent="0.25">
      <c r="M340" s="350">
        <f t="shared" si="5"/>
        <v>46572</v>
      </c>
    </row>
    <row r="341" spans="13:14" x14ac:dyDescent="0.25">
      <c r="M341" s="350">
        <f t="shared" si="5"/>
        <v>46573</v>
      </c>
    </row>
    <row r="342" spans="13:14" x14ac:dyDescent="0.25">
      <c r="M342" s="350">
        <f t="shared" si="5"/>
        <v>46574</v>
      </c>
    </row>
    <row r="343" spans="13:14" x14ac:dyDescent="0.25">
      <c r="M343" s="350">
        <f t="shared" si="5"/>
        <v>46575</v>
      </c>
    </row>
    <row r="344" spans="13:14" x14ac:dyDescent="0.25">
      <c r="M344" s="350">
        <f t="shared" si="5"/>
        <v>46576</v>
      </c>
    </row>
    <row r="345" spans="13:14" x14ac:dyDescent="0.25">
      <c r="M345" s="350">
        <f t="shared" si="5"/>
        <v>46577</v>
      </c>
    </row>
    <row r="346" spans="13:14" x14ac:dyDescent="0.25">
      <c r="M346" s="350">
        <f t="shared" si="5"/>
        <v>46578</v>
      </c>
    </row>
    <row r="347" spans="13:14" x14ac:dyDescent="0.25">
      <c r="M347" s="350">
        <f t="shared" si="5"/>
        <v>46579</v>
      </c>
    </row>
    <row r="348" spans="13:14" x14ac:dyDescent="0.25">
      <c r="M348" s="350">
        <f t="shared" si="5"/>
        <v>46580</v>
      </c>
    </row>
    <row r="349" spans="13:14" x14ac:dyDescent="0.25">
      <c r="M349" s="350">
        <f t="shared" si="5"/>
        <v>46581</v>
      </c>
    </row>
    <row r="350" spans="13:14" x14ac:dyDescent="0.25">
      <c r="M350" s="350">
        <f t="shared" si="5"/>
        <v>46582</v>
      </c>
    </row>
    <row r="351" spans="13:14" x14ac:dyDescent="0.25">
      <c r="M351" s="350">
        <f t="shared" si="5"/>
        <v>46583</v>
      </c>
    </row>
    <row r="352" spans="13:14" x14ac:dyDescent="0.25">
      <c r="M352" s="350">
        <f t="shared" si="5"/>
        <v>46584</v>
      </c>
    </row>
    <row r="353" spans="13:13" x14ac:dyDescent="0.25">
      <c r="M353" s="350">
        <f t="shared" si="5"/>
        <v>46585</v>
      </c>
    </row>
    <row r="354" spans="13:13" x14ac:dyDescent="0.25">
      <c r="M354" s="350">
        <f t="shared" si="5"/>
        <v>46586</v>
      </c>
    </row>
    <row r="355" spans="13:13" x14ac:dyDescent="0.25">
      <c r="M355" s="350">
        <f t="shared" si="5"/>
        <v>46587</v>
      </c>
    </row>
    <row r="356" spans="13:13" x14ac:dyDescent="0.25">
      <c r="M356" s="350">
        <f t="shared" si="5"/>
        <v>46588</v>
      </c>
    </row>
    <row r="357" spans="13:13" x14ac:dyDescent="0.25">
      <c r="M357" s="350">
        <f t="shared" si="5"/>
        <v>46589</v>
      </c>
    </row>
    <row r="358" spans="13:13" x14ac:dyDescent="0.25">
      <c r="M358" s="350">
        <f t="shared" si="5"/>
        <v>46590</v>
      </c>
    </row>
    <row r="359" spans="13:13" x14ac:dyDescent="0.25">
      <c r="M359" s="350">
        <f t="shared" si="5"/>
        <v>46591</v>
      </c>
    </row>
    <row r="360" spans="13:13" x14ac:dyDescent="0.25">
      <c r="M360" s="350">
        <f t="shared" si="5"/>
        <v>46592</v>
      </c>
    </row>
    <row r="361" spans="13:13" x14ac:dyDescent="0.25">
      <c r="M361" s="350">
        <f t="shared" si="5"/>
        <v>46593</v>
      </c>
    </row>
    <row r="362" spans="13:13" x14ac:dyDescent="0.25">
      <c r="M362" s="350">
        <f t="shared" si="5"/>
        <v>46594</v>
      </c>
    </row>
    <row r="363" spans="13:13" x14ac:dyDescent="0.25">
      <c r="M363" s="350">
        <f t="shared" si="5"/>
        <v>46595</v>
      </c>
    </row>
    <row r="364" spans="13:13" x14ac:dyDescent="0.25">
      <c r="M364" s="350">
        <f t="shared" si="5"/>
        <v>46596</v>
      </c>
    </row>
    <row r="365" spans="13:13" x14ac:dyDescent="0.25">
      <c r="M365" s="350">
        <f t="shared" si="5"/>
        <v>46597</v>
      </c>
    </row>
    <row r="366" spans="13:13" x14ac:dyDescent="0.25">
      <c r="M366" s="350">
        <f t="shared" si="5"/>
        <v>46598</v>
      </c>
    </row>
    <row r="367" spans="13:13" x14ac:dyDescent="0.25">
      <c r="M367" s="350">
        <f t="shared" si="5"/>
        <v>46599</v>
      </c>
    </row>
    <row r="368" spans="13:13" x14ac:dyDescent="0.25">
      <c r="M368" s="350">
        <f t="shared" si="5"/>
        <v>46600</v>
      </c>
    </row>
    <row r="369" spans="13:14" x14ac:dyDescent="0.25">
      <c r="M369" s="350">
        <f t="shared" si="5"/>
        <v>46601</v>
      </c>
      <c r="N369" s="349" t="s">
        <v>232</v>
      </c>
    </row>
    <row r="370" spans="13:14" x14ac:dyDescent="0.25">
      <c r="M370" s="350">
        <f t="shared" si="5"/>
        <v>46602</v>
      </c>
    </row>
    <row r="371" spans="13:14" x14ac:dyDescent="0.25">
      <c r="M371" s="350">
        <f t="shared" si="5"/>
        <v>46603</v>
      </c>
      <c r="N371" s="600"/>
    </row>
    <row r="372" spans="13:14" x14ac:dyDescent="0.25">
      <c r="M372" s="350">
        <f t="shared" si="5"/>
        <v>46604</v>
      </c>
    </row>
    <row r="373" spans="13:14" x14ac:dyDescent="0.25">
      <c r="M373" s="350">
        <f t="shared" si="5"/>
        <v>46605</v>
      </c>
    </row>
    <row r="374" spans="13:14" x14ac:dyDescent="0.25">
      <c r="M374" s="350">
        <f t="shared" si="5"/>
        <v>46606</v>
      </c>
    </row>
    <row r="375" spans="13:14" x14ac:dyDescent="0.25">
      <c r="M375" s="350">
        <f t="shared" si="5"/>
        <v>46607</v>
      </c>
    </row>
    <row r="376" spans="13:14" x14ac:dyDescent="0.25">
      <c r="M376" s="350">
        <f t="shared" si="5"/>
        <v>46608</v>
      </c>
    </row>
    <row r="377" spans="13:14" x14ac:dyDescent="0.25">
      <c r="M377" s="350">
        <f t="shared" si="5"/>
        <v>46609</v>
      </c>
    </row>
    <row r="378" spans="13:14" x14ac:dyDescent="0.25">
      <c r="M378" s="350">
        <f t="shared" si="5"/>
        <v>46610</v>
      </c>
    </row>
    <row r="379" spans="13:14" x14ac:dyDescent="0.25">
      <c r="M379" s="350">
        <f t="shared" si="5"/>
        <v>46611</v>
      </c>
    </row>
    <row r="380" spans="13:14" x14ac:dyDescent="0.25">
      <c r="M380" s="350">
        <f t="shared" si="5"/>
        <v>46612</v>
      </c>
    </row>
    <row r="381" spans="13:14" x14ac:dyDescent="0.25">
      <c r="M381" s="350">
        <f t="shared" si="5"/>
        <v>46613</v>
      </c>
    </row>
    <row r="382" spans="13:14" x14ac:dyDescent="0.25">
      <c r="M382" s="350">
        <f t="shared" si="5"/>
        <v>46614</v>
      </c>
    </row>
    <row r="383" spans="13:14" x14ac:dyDescent="0.25">
      <c r="M383" s="350">
        <f t="shared" si="5"/>
        <v>46615</v>
      </c>
    </row>
    <row r="384" spans="13:14" x14ac:dyDescent="0.25">
      <c r="M384" s="350">
        <f t="shared" si="5"/>
        <v>46616</v>
      </c>
    </row>
    <row r="385" spans="13:13" x14ac:dyDescent="0.25">
      <c r="M385" s="350">
        <f t="shared" si="5"/>
        <v>46617</v>
      </c>
    </row>
    <row r="386" spans="13:13" x14ac:dyDescent="0.25">
      <c r="M386" s="350">
        <f t="shared" si="5"/>
        <v>46618</v>
      </c>
    </row>
    <row r="387" spans="13:13" x14ac:dyDescent="0.25">
      <c r="M387" s="350">
        <f t="shared" si="5"/>
        <v>46619</v>
      </c>
    </row>
    <row r="388" spans="13:13" x14ac:dyDescent="0.25">
      <c r="M388" s="350">
        <f t="shared" si="5"/>
        <v>46620</v>
      </c>
    </row>
    <row r="389" spans="13:13" x14ac:dyDescent="0.25">
      <c r="M389" s="350">
        <f t="shared" ref="M389:M398" si="6">+M388+1</f>
        <v>46621</v>
      </c>
    </row>
    <row r="390" spans="13:13" x14ac:dyDescent="0.25">
      <c r="M390" s="350">
        <f t="shared" si="6"/>
        <v>46622</v>
      </c>
    </row>
    <row r="391" spans="13:13" x14ac:dyDescent="0.25">
      <c r="M391" s="350">
        <f t="shared" si="6"/>
        <v>46623</v>
      </c>
    </row>
    <row r="392" spans="13:13" x14ac:dyDescent="0.25">
      <c r="M392" s="350">
        <f t="shared" si="6"/>
        <v>46624</v>
      </c>
    </row>
    <row r="393" spans="13:13" x14ac:dyDescent="0.25">
      <c r="M393" s="350">
        <f t="shared" si="6"/>
        <v>46625</v>
      </c>
    </row>
    <row r="394" spans="13:13" x14ac:dyDescent="0.25">
      <c r="M394" s="350">
        <f t="shared" si="6"/>
        <v>46626</v>
      </c>
    </row>
    <row r="395" spans="13:13" x14ac:dyDescent="0.25">
      <c r="M395" s="350">
        <f t="shared" si="6"/>
        <v>46627</v>
      </c>
    </row>
    <row r="396" spans="13:13" x14ac:dyDescent="0.25">
      <c r="M396" s="350">
        <f t="shared" si="6"/>
        <v>46628</v>
      </c>
    </row>
    <row r="397" spans="13:13" x14ac:dyDescent="0.25">
      <c r="M397" s="350">
        <f t="shared" si="6"/>
        <v>46629</v>
      </c>
    </row>
    <row r="398" spans="13:13" x14ac:dyDescent="0.25">
      <c r="M398" s="350">
        <f t="shared" si="6"/>
        <v>46630</v>
      </c>
    </row>
  </sheetData>
  <sheetProtection algorithmName="SHA-512" hashValue="nxL95cgxxjI+7yZgiCbWAEOUrEQiJxJxwl91YSI1AVRji9stRFILidyHQR/Kb+htGorMZxscQKpzU6Y7OB3m/w==" saltValue="/OzAw9PtJXaIlLlWdIkBPg==" spinCount="100000" sheet="1" objects="1" scenarios="1"/>
  <pageMargins left="0.7" right="0.7" top="0.75" bottom="0.75" header="0.3" footer="0.3"/>
  <drawing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75"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5.25"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3VnrismOV1fFkd3d0Y8UImezTlXXn3OBoFN2PUZlbhBzjfyi5vw56wS99yCflaWkdQi3TAfEbfC9BsubsNnOIw==" saltValue="yi+EcmYwJW9HHFh+6a1QQ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21 F8 F10 F16 F14"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C00-000003000000}">
      <formula1>0</formula1>
      <formula2>120</formula2>
    </dataValidation>
  </dataValidations>
  <hyperlinks>
    <hyperlink ref="G1" location="'Hours Summary'!A1" display="Return to Main" xr:uid="{E9BFF08A-16E1-4040-AA5E-1524C5364570}"/>
  </hyperlinks>
  <printOptions horizontalCentered="1"/>
  <pageMargins left="0.25" right="0.25"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100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1-S2'!B23</f>
        <v>Lunch Supervision</v>
      </c>
      <c r="C23" s="73"/>
      <c r="D23" s="73"/>
      <c r="E23" s="78">
        <f t="shared" ref="E23:E36" si="2">IFERROR((D23-C23)*24*60,0)</f>
        <v>0</v>
      </c>
      <c r="F23" s="83"/>
      <c r="G23" s="83"/>
      <c r="H23" s="135"/>
    </row>
    <row r="24" spans="2:10" ht="36" customHeight="1" thickBot="1" x14ac:dyDescent="0.25">
      <c r="B24" s="98" t="str">
        <f>'Mon-Day 1-S2'!B24</f>
        <v>Lunch Recess Supervision</v>
      </c>
      <c r="C24" s="73"/>
      <c r="D24" s="73"/>
      <c r="E24" s="78">
        <f t="shared" si="2"/>
        <v>0</v>
      </c>
      <c r="F24" s="83"/>
      <c r="G24" s="83"/>
      <c r="H24" s="135"/>
    </row>
    <row r="25" spans="2:10" ht="25.5" customHeight="1" thickBot="1" x14ac:dyDescent="0.25">
      <c r="B25" s="98" t="str">
        <f>'Mon-Day 1-S2'!B25</f>
        <v>Transition/Break</v>
      </c>
      <c r="C25" s="73"/>
      <c r="D25" s="73"/>
      <c r="E25" s="78">
        <f t="shared" si="2"/>
        <v>0</v>
      </c>
      <c r="F25" s="83"/>
      <c r="G25" s="83"/>
      <c r="H25" s="135"/>
    </row>
    <row r="26" spans="2:10" ht="25.5" customHeight="1" thickBot="1" x14ac:dyDescent="0.25">
      <c r="B26" s="104" t="str">
        <f>'Mon-Day 1-S2'!B26</f>
        <v>Block 7</v>
      </c>
      <c r="C26" s="81"/>
      <c r="D26" s="81"/>
      <c r="E26" s="77">
        <f t="shared" si="2"/>
        <v>0</v>
      </c>
      <c r="F26" s="84">
        <f>E26</f>
        <v>0</v>
      </c>
      <c r="G26" s="132"/>
      <c r="H26" s="83"/>
    </row>
    <row r="27" spans="2:10" ht="25.5" customHeight="1" thickBot="1" x14ac:dyDescent="0.25">
      <c r="B27" s="98" t="str">
        <f>'Mon-Day 1-S2'!B27</f>
        <v>Transition/Break</v>
      </c>
      <c r="C27" s="73"/>
      <c r="D27" s="73"/>
      <c r="E27" s="78">
        <f t="shared" si="2"/>
        <v>0</v>
      </c>
      <c r="F27" s="83"/>
      <c r="G27" s="83"/>
      <c r="H27" s="135"/>
    </row>
    <row r="28" spans="2:10" ht="36" customHeight="1" thickBot="1" x14ac:dyDescent="0.25">
      <c r="B28" s="98" t="str">
        <f>'Mon-Day 1-S2'!B28</f>
        <v>PM Recess Supervision</v>
      </c>
      <c r="C28" s="73"/>
      <c r="D28" s="73"/>
      <c r="E28" s="78">
        <f t="shared" si="2"/>
        <v>0</v>
      </c>
      <c r="F28" s="83"/>
      <c r="G28" s="83"/>
      <c r="H28" s="135"/>
    </row>
    <row r="29" spans="2:10" ht="25.5" customHeight="1" thickBot="1" x14ac:dyDescent="0.25">
      <c r="B29" s="98" t="str">
        <f>'Mon-Day 1-S2'!B29</f>
        <v>Transition/Break</v>
      </c>
      <c r="C29" s="73"/>
      <c r="D29" s="73"/>
      <c r="E29" s="78">
        <f t="shared" si="2"/>
        <v>0</v>
      </c>
      <c r="F29" s="83"/>
      <c r="G29" s="83"/>
      <c r="H29" s="135"/>
    </row>
    <row r="30" spans="2:10" ht="28.5" customHeight="1" thickBot="1" x14ac:dyDescent="0.25">
      <c r="B30" s="104" t="str">
        <f>'Mon-Day 1-S2'!B30</f>
        <v>Block 8</v>
      </c>
      <c r="C30" s="81"/>
      <c r="D30" s="81"/>
      <c r="E30" s="77">
        <f t="shared" si="2"/>
        <v>0</v>
      </c>
      <c r="F30" s="84">
        <f>E30</f>
        <v>0</v>
      </c>
      <c r="G30" s="132"/>
      <c r="H30" s="83"/>
    </row>
    <row r="31" spans="2:10" ht="25.5" customHeight="1" thickBot="1" x14ac:dyDescent="0.25">
      <c r="B31" s="98" t="str">
        <f>'Mon-Day 1-S2'!B31</f>
        <v>Transition/Break</v>
      </c>
      <c r="C31" s="73"/>
      <c r="D31" s="73"/>
      <c r="E31" s="78">
        <f t="shared" si="2"/>
        <v>0</v>
      </c>
      <c r="F31" s="83"/>
      <c r="G31" s="83"/>
      <c r="H31" s="135"/>
    </row>
    <row r="32" spans="2:10" ht="25.5" customHeight="1" thickBot="1" x14ac:dyDescent="0.25">
      <c r="B32" s="104" t="str">
        <f>'Mon-Day 1-S2'!B32</f>
        <v>Block 9</v>
      </c>
      <c r="C32" s="81"/>
      <c r="D32" s="81"/>
      <c r="E32" s="77">
        <f t="shared" si="2"/>
        <v>0</v>
      </c>
      <c r="F32" s="84">
        <f>E32</f>
        <v>0</v>
      </c>
      <c r="G32" s="132"/>
      <c r="H32" s="83"/>
    </row>
    <row r="33" spans="2:10" ht="25.5" customHeight="1" thickBot="1" x14ac:dyDescent="0.25">
      <c r="B33" s="98" t="str">
        <f>'Mon-Day 1-S2'!B33</f>
        <v>Transition/Break</v>
      </c>
      <c r="C33" s="73"/>
      <c r="D33" s="73"/>
      <c r="E33" s="78">
        <f t="shared" si="2"/>
        <v>0</v>
      </c>
      <c r="F33" s="83"/>
      <c r="G33" s="83"/>
      <c r="H33" s="135"/>
    </row>
    <row r="34" spans="2:10" ht="25.5" customHeight="1" thickBot="1" x14ac:dyDescent="0.25">
      <c r="B34" s="104" t="str">
        <f>'Mon-Day 1-S2'!B34</f>
        <v>Block 10</v>
      </c>
      <c r="C34" s="81"/>
      <c r="D34" s="81"/>
      <c r="E34" s="77">
        <f t="shared" si="2"/>
        <v>0</v>
      </c>
      <c r="F34" s="84">
        <f>E34</f>
        <v>0</v>
      </c>
      <c r="G34" s="132"/>
      <c r="H34" s="83"/>
    </row>
    <row r="35" spans="2:10" ht="25.5" customHeight="1" thickBot="1" x14ac:dyDescent="0.25">
      <c r="B35" s="98" t="str">
        <f>'Mon-Day 1-S2'!B35</f>
        <v>Transition/Break</v>
      </c>
      <c r="C35" s="73"/>
      <c r="D35" s="73"/>
      <c r="E35" s="78">
        <f t="shared" si="2"/>
        <v>0</v>
      </c>
      <c r="F35" s="83"/>
      <c r="G35" s="83"/>
      <c r="H35" s="135"/>
      <c r="I35" s="7"/>
      <c r="J35" s="7"/>
    </row>
    <row r="36" spans="2:10" ht="36" customHeight="1" thickBot="1" x14ac:dyDescent="0.25">
      <c r="B36" s="101" t="str">
        <f>'Mon-Day 1-S2'!B36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TE0QXRiuy8ZtSvrBNT2kWoo0HruV3ic7RHYm3spni7EwSdfgBh9sP+IJDewBISFmiCArVJhpvRejMzs+ZBhlA==" saltValue="AMfGjgH+5ST5nQ2offgF5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D00-000000000000}">
      <formula1>0</formula1>
      <formula2>120</formula2>
    </dataValidation>
    <dataValidation allowBlank="1" showInputMessage="1" showErrorMessage="1" prompt="adsfa" sqref="I1" xr:uid="{00000000-0002-0000-0D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16 F8 F10 F14 F21"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D00-000003000000}">
      <formula1>0</formula1>
      <formula2>120</formula2>
    </dataValidation>
  </dataValidations>
  <hyperlinks>
    <hyperlink ref="G1" location="'Hours Summary'!A1" display="Return to Main" xr:uid="{AADFC052-6F22-4EF9-8235-D43927FB792D}"/>
  </hyperlinks>
  <printOptions horizontalCentered="1"/>
  <pageMargins left="0.25" right="0.25"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101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JwVd+oaexdl+TTTF15ocT+d19wDck632CksTrQ2Fz8LW3oY+Yl4fkjZMnwmlpi7VO7GKLm0ZMreZX8NxgTeWRQ==" saltValue="7q/qFyv82+wySEXs/XDb4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E00-000000000000}">
      <formula1>0</formula1>
      <formula2>120</formula2>
    </dataValidation>
    <dataValidation allowBlank="1" showInputMessage="1" showErrorMessage="1" prompt="adsfa" sqref="I1" xr:uid="{00000000-0002-0000-0E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E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E00-000003000000}">
      <formula1>0</formula1>
      <formula2>120</formula2>
    </dataValidation>
  </dataValidations>
  <hyperlinks>
    <hyperlink ref="G1" location="'Hours Summary'!A1" display="Return to Main" xr:uid="{23700F1B-C11C-4834-8329-8F774747AC60}"/>
  </hyperlinks>
  <printOptions horizontalCentered="1"/>
  <pageMargins left="0.25" right="0.25"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B12D-D5D3-4E8E-BEE8-EA20BE92DFE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R23" sqref="R23"/>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212</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5/v1QO9nvjlcjGmEM9TGRo6F/YjVtQHY27U/kIFQqZ+7wGEPnXkE3XSivaQOOgby73BkiQ9NyM9diZ6rhD6G1g==" saltValue="Xe7V9+TlRS2vWMKVJbCxKw==" spinCount="100000" sheet="1" objects="1" scenarios="1"/>
  <mergeCells count="2">
    <mergeCell ref="G1:H1"/>
    <mergeCell ref="G2:H2"/>
  </mergeCells>
  <dataValidations count="4">
    <dataValidation allowBlank="1" showInputMessage="1" showErrorMessage="1" prompt="adsfa" sqref="I1" xr:uid="{AD711F77-B8CE-4A43-A571-62EDC6E5E98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490CBFC-4DA4-465F-856A-9E593A0F5A09}">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BDA5977B-144A-4BAC-8E83-6C668592AC6C}"/>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AAA7933-23F9-445B-AA32-4D354B65B442}">
      <formula1>0</formula1>
      <formula2>120</formula2>
    </dataValidation>
  </dataValidations>
  <hyperlinks>
    <hyperlink ref="G1" location="'Hours Summary'!A1" display="Return to Main" xr:uid="{78EDBE0D-978F-4A44-B51C-4262E0F7B718}"/>
  </hyperlinks>
  <printOptions horizontalCentered="1"/>
  <pageMargins left="0.25" right="0.25" top="0.75" bottom="0.75" header="0.3" footer="0.3"/>
  <pageSetup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438BF-FCD1-4500-9E50-22B591BC0705}">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213</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EB0T9uRONKOglLPoe440hETVbGlAtUQSXiOMN5SfLwosaJNd7pc/WY+/5Jloe8t3NePlmEX7SfPwOf277BcoRw==" saltValue="DxW/f5JHWMORgVK59Yh9bQ=="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70A4C4D0-6FC4-40C7-8205-2C1BA983C7F5}">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66124102-5A24-471D-9D07-3960AEE0019C}"/>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F76DB488-F6BE-43A0-B7AB-D45823F81344}">
      <formula1>0</formula1>
      <formula2>120</formula2>
    </dataValidation>
    <dataValidation allowBlank="1" showInputMessage="1" showErrorMessage="1" prompt="adsfa" sqref="I1" xr:uid="{E0E4A7B6-13C2-4154-8263-82DF12BA76FB}"/>
  </dataValidations>
  <hyperlinks>
    <hyperlink ref="G1" location="'Hours Summary'!A1" display="Return to Main" xr:uid="{02869C86-520A-40BC-BCE1-F348FA2A5BD5}"/>
  </hyperlinks>
  <printOptions horizontalCentered="1"/>
  <pageMargins left="0.25" right="0.25"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EB26-99B2-486F-B3C8-340C9A249ACA}">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214</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F8KyHFb4LDzr1FwvJqwjHtXPGwo56hRm3j5PMWwevjSXTv/TvOIAswYpqIxOxqGcte+pBGOee00d5lmjsl3whw==" saltValue="qNcgJl0f7Vs+mzzsGvx9tQ==" spinCount="100000" sheet="1" objects="1" scenarios="1"/>
  <mergeCells count="2">
    <mergeCell ref="G1:H1"/>
    <mergeCell ref="G2:H2"/>
  </mergeCells>
  <dataValidations count="4">
    <dataValidation allowBlank="1" showInputMessage="1" showErrorMessage="1" prompt="adsfa" sqref="I1" xr:uid="{C89E6439-852C-4431-9F92-0DFA005CBA2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C185D7-EF5F-4FB5-98F0-F3AD26F542E3}">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10AD6B29-4A03-46B0-9C92-B40ED76C2765}"/>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D73D8CEB-0207-4179-A8CF-6824E4F3CAC8}">
      <formula1>0</formula1>
      <formula2>120</formula2>
    </dataValidation>
  </dataValidations>
  <hyperlinks>
    <hyperlink ref="G1" location="'Hours Summary'!A1" display="Return to Main" xr:uid="{964D1C1F-BB83-49CB-819D-ED837E27F94B}"/>
  </hyperlinks>
  <printOptions horizontalCentered="1"/>
  <pageMargins left="0.25" right="0.25"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D559-2B5B-42A7-8FF5-555927928843}">
  <sheetPr>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215</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1-S1'!B4</f>
        <v>AM Supervision</v>
      </c>
      <c r="C4" s="73"/>
      <c r="D4" s="73"/>
      <c r="E4" s="78">
        <f t="shared" ref="E4:E13" si="0">IFERROR((D4-C4)*24*60,0)</f>
        <v>0</v>
      </c>
      <c r="F4" s="83"/>
      <c r="G4" s="83"/>
      <c r="H4" s="135"/>
      <c r="I4" s="4"/>
      <c r="J4" s="5"/>
      <c r="K4" t="s">
        <v>0</v>
      </c>
    </row>
    <row r="5" spans="2:11" ht="25.5" customHeight="1" thickBot="1" x14ac:dyDescent="0.25">
      <c r="B5" s="98" t="str">
        <f>'Mon-Day 1-S1'!B5</f>
        <v>Warning Bell</v>
      </c>
      <c r="C5" s="73"/>
      <c r="D5" s="73"/>
      <c r="E5" s="78">
        <f t="shared" si="0"/>
        <v>0</v>
      </c>
      <c r="F5" s="83"/>
      <c r="G5" s="83"/>
      <c r="H5" s="135"/>
      <c r="I5" s="6"/>
      <c r="J5" s="6"/>
      <c r="K5" t="s">
        <v>0</v>
      </c>
    </row>
    <row r="6" spans="2:11" ht="25.5" customHeight="1" thickBot="1" x14ac:dyDescent="0.25">
      <c r="B6" s="104" t="str">
        <f>'Mon-Day 1-S1'!B6</f>
        <v>Block 1</v>
      </c>
      <c r="C6" s="81"/>
      <c r="D6" s="81"/>
      <c r="E6" s="77">
        <f t="shared" si="0"/>
        <v>0</v>
      </c>
      <c r="F6" s="84">
        <f>E6</f>
        <v>0</v>
      </c>
      <c r="G6" s="132"/>
      <c r="H6" s="83"/>
      <c r="I6" s="7"/>
      <c r="J6" s="7"/>
    </row>
    <row r="7" spans="2:11" ht="25.5" customHeight="1" thickBot="1" x14ac:dyDescent="0.25">
      <c r="B7" s="98" t="str">
        <f>'Mon-Day 1-S1'!B7</f>
        <v>Transition/Break</v>
      </c>
      <c r="C7" s="73"/>
      <c r="D7" s="73"/>
      <c r="E7" s="78">
        <f t="shared" si="0"/>
        <v>0</v>
      </c>
      <c r="F7" s="83"/>
      <c r="G7" s="83"/>
      <c r="H7" s="135"/>
      <c r="I7" s="7"/>
      <c r="J7" s="7"/>
    </row>
    <row r="8" spans="2:11" ht="25.5" customHeight="1" thickBot="1" x14ac:dyDescent="0.25">
      <c r="B8" s="104" t="str">
        <f>'Mon-Day 1-S1'!B8</f>
        <v>Block 2</v>
      </c>
      <c r="C8" s="81"/>
      <c r="D8" s="81"/>
      <c r="E8" s="77">
        <f t="shared" si="0"/>
        <v>0</v>
      </c>
      <c r="F8" s="84">
        <f>E8</f>
        <v>0</v>
      </c>
      <c r="G8" s="132"/>
      <c r="H8" s="83"/>
      <c r="I8" s="7"/>
      <c r="J8" s="7"/>
    </row>
    <row r="9" spans="2:11" ht="25.5" customHeight="1" thickBot="1" x14ac:dyDescent="0.25">
      <c r="B9" s="98" t="str">
        <f>'Mon-Day 1-S1'!B9</f>
        <v>Transition/Break</v>
      </c>
      <c r="C9" s="73"/>
      <c r="D9" s="73"/>
      <c r="E9" s="78">
        <f t="shared" si="0"/>
        <v>0</v>
      </c>
      <c r="F9" s="83"/>
      <c r="G9" s="83"/>
      <c r="H9" s="135"/>
      <c r="I9" s="7"/>
      <c r="J9" s="7"/>
    </row>
    <row r="10" spans="2:11" ht="25.5" customHeight="1" thickBot="1" x14ac:dyDescent="0.25">
      <c r="B10" s="104" t="str">
        <f>'Mon-Day 1-S1'!B10</f>
        <v>Block 3</v>
      </c>
      <c r="C10" s="81"/>
      <c r="D10" s="81"/>
      <c r="E10" s="77">
        <f t="shared" si="0"/>
        <v>0</v>
      </c>
      <c r="F10" s="84">
        <f>E10</f>
        <v>0</v>
      </c>
      <c r="G10" s="132"/>
      <c r="H10" s="83"/>
      <c r="I10" s="7"/>
      <c r="J10" s="7"/>
    </row>
    <row r="11" spans="2:11" ht="25.5" customHeight="1" thickBot="1" x14ac:dyDescent="0.25">
      <c r="B11" s="98" t="str">
        <f>'Mon-Day 1-S1'!B11</f>
        <v>Transition/Break</v>
      </c>
      <c r="C11" s="73"/>
      <c r="D11" s="73"/>
      <c r="E11" s="78">
        <f t="shared" si="0"/>
        <v>0</v>
      </c>
      <c r="F11" s="83"/>
      <c r="G11" s="83"/>
      <c r="H11" s="135"/>
      <c r="I11" s="7"/>
      <c r="J11" s="7"/>
    </row>
    <row r="12" spans="2:11" ht="37.5" customHeight="1" thickBot="1" x14ac:dyDescent="0.25">
      <c r="B12" s="98" t="str">
        <f>'Mon-Day 1-S1'!B12</f>
        <v>Recess Supervision</v>
      </c>
      <c r="C12" s="73"/>
      <c r="D12" s="73"/>
      <c r="E12" s="78">
        <f t="shared" si="0"/>
        <v>0</v>
      </c>
      <c r="F12" s="83"/>
      <c r="G12" s="83"/>
      <c r="H12" s="135"/>
      <c r="I12" s="7"/>
      <c r="J12" s="7"/>
    </row>
    <row r="13" spans="2:11" ht="25.5" customHeight="1" thickBot="1" x14ac:dyDescent="0.25">
      <c r="B13" s="98" t="str">
        <f>'Mon-Day 1-S1'!B13</f>
        <v>Transition/Break</v>
      </c>
      <c r="C13" s="73"/>
      <c r="D13" s="73"/>
      <c r="E13" s="78">
        <f t="shared" si="0"/>
        <v>0</v>
      </c>
      <c r="F13" s="83"/>
      <c r="G13" s="83"/>
      <c r="H13" s="135"/>
      <c r="I13" s="7"/>
      <c r="J13" s="7"/>
    </row>
    <row r="14" spans="2:11" ht="25.5" customHeight="1" thickBot="1" x14ac:dyDescent="0.25">
      <c r="B14" s="104" t="str">
        <f>'Mon-Day 1-S1'!B14</f>
        <v>Block 4</v>
      </c>
      <c r="C14" s="81"/>
      <c r="D14" s="81"/>
      <c r="E14" s="77">
        <f>IFERROR((D14-C14)*24*60,0)</f>
        <v>0</v>
      </c>
      <c r="F14" s="84">
        <f>E14</f>
        <v>0</v>
      </c>
      <c r="G14" s="132"/>
      <c r="H14" s="83"/>
      <c r="I14" s="7"/>
      <c r="J14" s="7"/>
    </row>
    <row r="15" spans="2:11" ht="25.5" customHeight="1" thickBot="1" x14ac:dyDescent="0.25">
      <c r="B15" s="98" t="str">
        <f>'Mon-Day 1-S1'!B15</f>
        <v>Transition/Break</v>
      </c>
      <c r="C15" s="73"/>
      <c r="D15" s="73"/>
      <c r="E15" s="78">
        <f>IFERROR((D15-C15)*24*60,0)</f>
        <v>0</v>
      </c>
      <c r="F15" s="83"/>
      <c r="G15" s="83"/>
      <c r="H15" s="135"/>
      <c r="I15" s="7"/>
      <c r="J15" s="7"/>
    </row>
    <row r="16" spans="2:11" ht="25.5" customHeight="1" thickBot="1" x14ac:dyDescent="0.25">
      <c r="B16" s="104" t="str">
        <f>'Mon-Day 1-S1'!B16</f>
        <v>Block 5</v>
      </c>
      <c r="C16" s="81"/>
      <c r="D16" s="81"/>
      <c r="E16" s="77">
        <f>IFERROR((D16-C16)*24*60,0)</f>
        <v>0</v>
      </c>
      <c r="F16" s="84">
        <f>E16</f>
        <v>0</v>
      </c>
      <c r="G16" s="132"/>
      <c r="H16" s="83"/>
      <c r="I16" s="7"/>
      <c r="J16" s="7"/>
    </row>
    <row r="17" spans="2:10" ht="25.5" customHeight="1" thickBot="1" x14ac:dyDescent="0.25">
      <c r="B17" s="98" t="str">
        <f>'Mon-Day 1-S1'!B17</f>
        <v>Transition/Break</v>
      </c>
      <c r="C17" s="73"/>
      <c r="D17" s="73"/>
      <c r="E17" s="78">
        <f t="shared" ref="E17:E36" si="1">IFERROR((D17-C17)*24*60,0)</f>
        <v>0</v>
      </c>
      <c r="F17" s="83"/>
      <c r="G17" s="83"/>
      <c r="H17" s="135"/>
      <c r="I17" s="7"/>
      <c r="J17" s="7"/>
    </row>
    <row r="18" spans="2:10" ht="25.5" customHeight="1" thickBot="1" x14ac:dyDescent="0.25">
      <c r="B18" s="98" t="str">
        <f>'Mon-Day 1-S1'!B18</f>
        <v>Lunch Supervision</v>
      </c>
      <c r="C18" s="73"/>
      <c r="D18" s="73"/>
      <c r="E18" s="78">
        <f t="shared" si="1"/>
        <v>0</v>
      </c>
      <c r="F18" s="83"/>
      <c r="G18" s="83"/>
      <c r="H18" s="135"/>
    </row>
    <row r="19" spans="2:10" ht="36" customHeight="1" thickBot="1" x14ac:dyDescent="0.25">
      <c r="B19" s="98" t="str">
        <f>'Mon-Day 1-S1'!B19</f>
        <v>Lunch Recess Supervision</v>
      </c>
      <c r="C19" s="73"/>
      <c r="D19" s="73"/>
      <c r="E19" s="78">
        <f t="shared" si="1"/>
        <v>0</v>
      </c>
      <c r="F19" s="83"/>
      <c r="G19" s="83"/>
      <c r="H19" s="135"/>
    </row>
    <row r="20" spans="2:10" ht="25.5" customHeight="1" thickBot="1" x14ac:dyDescent="0.25">
      <c r="B20" s="98" t="str">
        <f>'Mon-Day 1-S1'!B20</f>
        <v>Transition/Break</v>
      </c>
      <c r="C20" s="73"/>
      <c r="D20" s="73"/>
      <c r="E20" s="78">
        <f t="shared" si="1"/>
        <v>0</v>
      </c>
      <c r="F20" s="83"/>
      <c r="G20" s="83"/>
      <c r="H20" s="135"/>
    </row>
    <row r="21" spans="2:10" ht="25.5" customHeight="1" thickBot="1" x14ac:dyDescent="0.25">
      <c r="B21" s="104" t="str">
        <f>'Mon-Day 1-S1'!B21</f>
        <v>Block 6</v>
      </c>
      <c r="C21" s="81"/>
      <c r="D21" s="81"/>
      <c r="E21" s="77">
        <f t="shared" si="1"/>
        <v>0</v>
      </c>
      <c r="F21" s="84">
        <f>E21</f>
        <v>0</v>
      </c>
      <c r="G21" s="132"/>
      <c r="H21" s="83"/>
    </row>
    <row r="22" spans="2:10" ht="25.5" customHeight="1" thickBot="1" x14ac:dyDescent="0.25">
      <c r="B22" s="98" t="str">
        <f>'Mon-Day 1-S1'!B22</f>
        <v>Transition/Break</v>
      </c>
      <c r="C22" s="73"/>
      <c r="D22" s="73"/>
      <c r="E22" s="78">
        <f t="shared" si="1"/>
        <v>0</v>
      </c>
      <c r="F22" s="83"/>
      <c r="G22" s="83"/>
      <c r="H22" s="135"/>
    </row>
    <row r="23" spans="2:10" ht="29.25" customHeight="1" thickBot="1" x14ac:dyDescent="0.25">
      <c r="B23" s="98" t="str">
        <f>'Mon-Day 1-S1'!B23</f>
        <v>Lunch Supervision</v>
      </c>
      <c r="C23" s="73"/>
      <c r="D23" s="73"/>
      <c r="E23" s="78">
        <f t="shared" si="1"/>
        <v>0</v>
      </c>
      <c r="F23" s="83"/>
      <c r="G23" s="83"/>
      <c r="H23" s="135"/>
    </row>
    <row r="24" spans="2:10" ht="36" customHeight="1" thickBot="1" x14ac:dyDescent="0.25">
      <c r="B24" s="98" t="str">
        <f>'Mon-Day 1-S1'!B24</f>
        <v>Lunch Recess Supervision</v>
      </c>
      <c r="C24" s="73"/>
      <c r="D24" s="73"/>
      <c r="E24" s="78">
        <f t="shared" si="1"/>
        <v>0</v>
      </c>
      <c r="F24" s="83"/>
      <c r="G24" s="83"/>
      <c r="H24" s="135"/>
    </row>
    <row r="25" spans="2:10" ht="25.5" customHeight="1" thickBot="1" x14ac:dyDescent="0.25">
      <c r="B25" s="98" t="str">
        <f>'Mon-Day 1-S1'!B25</f>
        <v>Transition/Break</v>
      </c>
      <c r="C25" s="73"/>
      <c r="D25" s="73"/>
      <c r="E25" s="78">
        <f t="shared" si="1"/>
        <v>0</v>
      </c>
      <c r="F25" s="83"/>
      <c r="G25" s="83"/>
      <c r="H25" s="135"/>
    </row>
    <row r="26" spans="2:10" ht="25.5" customHeight="1" thickBot="1" x14ac:dyDescent="0.25">
      <c r="B26" s="104" t="str">
        <f>'Mon-Day 1-S1'!B26</f>
        <v>Block 7</v>
      </c>
      <c r="C26" s="81"/>
      <c r="D26" s="81"/>
      <c r="E26" s="77">
        <f t="shared" si="1"/>
        <v>0</v>
      </c>
      <c r="F26" s="84">
        <f>E26</f>
        <v>0</v>
      </c>
      <c r="G26" s="132"/>
      <c r="H26" s="83"/>
    </row>
    <row r="27" spans="2:10" ht="25.5" customHeight="1" thickBot="1" x14ac:dyDescent="0.25">
      <c r="B27" s="98" t="str">
        <f>'Mon-Day 1-S1'!B27</f>
        <v>Transition/Break</v>
      </c>
      <c r="C27" s="73"/>
      <c r="D27" s="73"/>
      <c r="E27" s="78">
        <f t="shared" si="1"/>
        <v>0</v>
      </c>
      <c r="F27" s="83"/>
      <c r="G27" s="83"/>
      <c r="H27" s="135"/>
    </row>
    <row r="28" spans="2:10" ht="36" customHeight="1" thickBot="1" x14ac:dyDescent="0.25">
      <c r="B28" s="98" t="str">
        <f>'Mon-Day 1-S1'!B28</f>
        <v>PM Recess Supervision</v>
      </c>
      <c r="C28" s="73"/>
      <c r="D28" s="73"/>
      <c r="E28" s="78">
        <f t="shared" si="1"/>
        <v>0</v>
      </c>
      <c r="F28" s="83"/>
      <c r="G28" s="83"/>
      <c r="H28" s="135"/>
    </row>
    <row r="29" spans="2:10" ht="25.5" customHeight="1" thickBot="1" x14ac:dyDescent="0.25">
      <c r="B29" s="98" t="str">
        <f>'Mon-Day 1-S1'!B29</f>
        <v>Transition/Break</v>
      </c>
      <c r="C29" s="73"/>
      <c r="D29" s="73"/>
      <c r="E29" s="78">
        <f t="shared" si="1"/>
        <v>0</v>
      </c>
      <c r="F29" s="83"/>
      <c r="G29" s="83"/>
      <c r="H29" s="135"/>
    </row>
    <row r="30" spans="2:10" ht="28.5" customHeight="1" thickBot="1" x14ac:dyDescent="0.25">
      <c r="B30" s="104" t="str">
        <f>'Mon-Day 1-S1'!B30</f>
        <v>Block 8</v>
      </c>
      <c r="C30" s="81"/>
      <c r="D30" s="81"/>
      <c r="E30" s="77">
        <f t="shared" si="1"/>
        <v>0</v>
      </c>
      <c r="F30" s="84">
        <f>E30</f>
        <v>0</v>
      </c>
      <c r="G30" s="132"/>
      <c r="H30" s="83"/>
    </row>
    <row r="31" spans="2:10" ht="25.5" customHeight="1" thickBot="1" x14ac:dyDescent="0.25">
      <c r="B31" s="98" t="str">
        <f>'Mon-Day 1-S1'!B31</f>
        <v>Transition/Break</v>
      </c>
      <c r="C31" s="73"/>
      <c r="D31" s="73"/>
      <c r="E31" s="78">
        <f t="shared" si="1"/>
        <v>0</v>
      </c>
      <c r="F31" s="83"/>
      <c r="G31" s="83"/>
      <c r="H31" s="135"/>
    </row>
    <row r="32" spans="2:10" ht="25.5" customHeight="1" thickBot="1" x14ac:dyDescent="0.25">
      <c r="B32" s="104" t="str">
        <f>'Mon-Day 1-S1'!B32</f>
        <v>Block 9</v>
      </c>
      <c r="C32" s="81"/>
      <c r="D32" s="81"/>
      <c r="E32" s="77">
        <f t="shared" si="1"/>
        <v>0</v>
      </c>
      <c r="F32" s="84">
        <f>E32</f>
        <v>0</v>
      </c>
      <c r="G32" s="132"/>
      <c r="H32" s="83"/>
    </row>
    <row r="33" spans="2:10" ht="25.5" customHeight="1" thickBot="1" x14ac:dyDescent="0.25">
      <c r="B33" s="98" t="str">
        <f>'Mon-Day 1-S1'!B33</f>
        <v>Transition/Break</v>
      </c>
      <c r="C33" s="73"/>
      <c r="D33" s="73"/>
      <c r="E33" s="78">
        <f t="shared" si="1"/>
        <v>0</v>
      </c>
      <c r="F33" s="83"/>
      <c r="G33" s="83"/>
      <c r="H33" s="135"/>
    </row>
    <row r="34" spans="2:10" ht="25.5" customHeight="1" thickBot="1" x14ac:dyDescent="0.25">
      <c r="B34" s="104" t="str">
        <f>'Mon-Day 1-S1'!B34</f>
        <v>Block 10</v>
      </c>
      <c r="C34" s="81"/>
      <c r="D34" s="81"/>
      <c r="E34" s="77">
        <f t="shared" si="1"/>
        <v>0</v>
      </c>
      <c r="F34" s="84">
        <f>E34</f>
        <v>0</v>
      </c>
      <c r="G34" s="132"/>
      <c r="H34" s="83"/>
    </row>
    <row r="35" spans="2:10" ht="25.5" customHeight="1" thickBot="1" x14ac:dyDescent="0.25">
      <c r="B35" s="98" t="str">
        <f>'Mon-Day 1-S1'!B35</f>
        <v>Transition/Break</v>
      </c>
      <c r="C35" s="73"/>
      <c r="D35" s="73"/>
      <c r="E35" s="78">
        <f t="shared" si="1"/>
        <v>0</v>
      </c>
      <c r="F35" s="83"/>
      <c r="G35" s="83"/>
      <c r="H35" s="135"/>
      <c r="I35" s="7"/>
      <c r="J35" s="7"/>
    </row>
    <row r="36" spans="2:10" ht="36" customHeight="1" thickBot="1" x14ac:dyDescent="0.25">
      <c r="B36" s="101" t="str">
        <f>'Mon-Day 1-S1'!B36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6cPYB8dsAiGhvGJgIxEx/3+E8v32G5OYuuauA2RkUD/c3fv+uRhP1bN6yjA2zFuH/3me3vITDI36tJa8+XRP1w==" saltValue="p5YL7dmznwqfxVWJ639cTw=="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BB54829A-8348-43C8-B583-EEAA63836F2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97453DA4-9FB2-4B44-9A64-55094AB77D5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E4054307-C756-46BD-BAF0-8B55EDEE7423}">
      <formula1>0</formula1>
      <formula2>120</formula2>
    </dataValidation>
    <dataValidation allowBlank="1" showInputMessage="1" showErrorMessage="1" prompt="adsfa" sqref="I1" xr:uid="{5B5BE95D-E4FA-4275-A7E2-A52C95CDAF04}"/>
  </dataValidations>
  <hyperlinks>
    <hyperlink ref="G1" location="'Hours Summary'!A1" display="Return to Main" xr:uid="{906E6770-BC7F-4F66-AA6B-847DEA799918}"/>
  </hyperlinks>
  <printOptions horizontalCentered="1"/>
  <pageMargins left="0.25" right="0.25"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88</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EAJPnNtm65U/oZuSP295/80/yJxCzAbSDDDmI5dWcmMlk5bzL+yaF7etkYmefMT4CJur/G3USMKie4Ie8hXiHg==" saltValue="tM2uAOPHFxqx7Bce9rNccA==" spinCount="100000" sheet="1" objects="1" scenarios="1"/>
  <mergeCells count="2">
    <mergeCell ref="G1:H1"/>
    <mergeCell ref="G2:H2"/>
  </mergeCells>
  <dataValidations count="4">
    <dataValidation allowBlank="1" showInputMessage="1" showErrorMessage="1" prompt="adsfa" sqref="I1" xr:uid="{00000000-0002-0000-0F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0F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0F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0F00-000003000000}">
      <formula1>0</formula1>
      <formula2>120</formula2>
    </dataValidation>
  </dataValidations>
  <hyperlinks>
    <hyperlink ref="G1" location="'Hours Summary'!A1" display="Return to Main" xr:uid="{18E39B54-73A7-484B-ADCB-22AADDE4AEFB}"/>
  </hyperlinks>
  <printOptions horizontalCentered="1"/>
  <pageMargins left="0.25" right="0.25"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52" t="s">
        <v>89</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tr">
        <f>'Mon-Day 1-S2'!B4</f>
        <v>AM Supervision</v>
      </c>
      <c r="C4" s="73"/>
      <c r="D4" s="73"/>
      <c r="E4" s="78">
        <f t="shared" ref="E4:E13" si="0">IFERROR((D4-C4)*24*60,0)</f>
        <v>0</v>
      </c>
      <c r="F4" s="83"/>
      <c r="G4" s="83"/>
      <c r="H4" s="135"/>
      <c r="I4" s="4"/>
      <c r="J4" s="5"/>
      <c r="K4" t="s">
        <v>0</v>
      </c>
    </row>
    <row r="5" spans="2:11" ht="25.5" customHeight="1" thickBot="1" x14ac:dyDescent="0.25">
      <c r="B5" s="98" t="str">
        <f>'Mon-Day 1-S2'!B5</f>
        <v>Warning Bell</v>
      </c>
      <c r="C5" s="73"/>
      <c r="D5" s="73"/>
      <c r="E5" s="78">
        <f t="shared" si="0"/>
        <v>0</v>
      </c>
      <c r="F5" s="83"/>
      <c r="G5" s="83"/>
      <c r="H5" s="135"/>
      <c r="I5" s="6"/>
      <c r="J5" s="6"/>
      <c r="K5" t="s">
        <v>0</v>
      </c>
    </row>
    <row r="6" spans="2:11" ht="25.5" customHeight="1" thickBot="1" x14ac:dyDescent="0.25">
      <c r="B6" s="104" t="str">
        <f>'Mon-Day 1-S2'!B6</f>
        <v>Block 1</v>
      </c>
      <c r="C6" s="81"/>
      <c r="D6" s="81"/>
      <c r="E6" s="77">
        <f t="shared" si="0"/>
        <v>0</v>
      </c>
      <c r="F6" s="84">
        <f>E6</f>
        <v>0</v>
      </c>
      <c r="G6" s="132"/>
      <c r="H6" s="83"/>
      <c r="I6" s="7"/>
      <c r="J6" s="7"/>
    </row>
    <row r="7" spans="2:11" ht="25.5" customHeight="1" thickBot="1" x14ac:dyDescent="0.25">
      <c r="B7" s="98" t="str">
        <f>'Mon-Day 1-S2'!B7</f>
        <v>Transition/Break</v>
      </c>
      <c r="C7" s="73"/>
      <c r="D7" s="73"/>
      <c r="E7" s="78">
        <f t="shared" si="0"/>
        <v>0</v>
      </c>
      <c r="F7" s="83"/>
      <c r="G7" s="83"/>
      <c r="H7" s="135"/>
      <c r="I7" s="7"/>
      <c r="J7" s="7"/>
    </row>
    <row r="8" spans="2:11" ht="25.5" customHeight="1" thickBot="1" x14ac:dyDescent="0.25">
      <c r="B8" s="104" t="str">
        <f>'Mon-Day 1-S2'!B8</f>
        <v>Block 2</v>
      </c>
      <c r="C8" s="81"/>
      <c r="D8" s="81"/>
      <c r="E8" s="77">
        <f t="shared" si="0"/>
        <v>0</v>
      </c>
      <c r="F8" s="84">
        <f>E8</f>
        <v>0</v>
      </c>
      <c r="G8" s="132"/>
      <c r="H8" s="83"/>
      <c r="I8" s="7"/>
      <c r="J8" s="7"/>
    </row>
    <row r="9" spans="2:11" ht="25.5" customHeight="1" thickBot="1" x14ac:dyDescent="0.25">
      <c r="B9" s="98" t="str">
        <f>'Mon-Day 1-S2'!B9</f>
        <v>Transition/Break</v>
      </c>
      <c r="C9" s="73"/>
      <c r="D9" s="73"/>
      <c r="E9" s="78">
        <f t="shared" si="0"/>
        <v>0</v>
      </c>
      <c r="F9" s="83"/>
      <c r="G9" s="83"/>
      <c r="H9" s="135"/>
      <c r="I9" s="7"/>
      <c r="J9" s="7"/>
    </row>
    <row r="10" spans="2:11" ht="25.5" customHeight="1" thickBot="1" x14ac:dyDescent="0.25">
      <c r="B10" s="104" t="str">
        <f>'Mon-Day 1-S2'!B10</f>
        <v>Block 3</v>
      </c>
      <c r="C10" s="81"/>
      <c r="D10" s="81"/>
      <c r="E10" s="77">
        <f t="shared" si="0"/>
        <v>0</v>
      </c>
      <c r="F10" s="84">
        <f>E10</f>
        <v>0</v>
      </c>
      <c r="G10" s="132"/>
      <c r="H10" s="83"/>
      <c r="I10" s="7"/>
      <c r="J10" s="7"/>
    </row>
    <row r="11" spans="2:11" ht="25.5" customHeight="1" thickBot="1" x14ac:dyDescent="0.25">
      <c r="B11" s="98" t="str">
        <f>'Mon-Day 1-S2'!B11</f>
        <v>Transition/Break</v>
      </c>
      <c r="C11" s="73"/>
      <c r="D11" s="73"/>
      <c r="E11" s="78">
        <f t="shared" si="0"/>
        <v>0</v>
      </c>
      <c r="F11" s="83"/>
      <c r="G11" s="83"/>
      <c r="H11" s="135"/>
      <c r="I11" s="7"/>
      <c r="J11" s="7"/>
    </row>
    <row r="12" spans="2:11" ht="37.5" customHeight="1" thickBot="1" x14ac:dyDescent="0.25">
      <c r="B12" s="98" t="str">
        <f>'Mon-Day 1-S2'!B12</f>
        <v>Recess Supervision</v>
      </c>
      <c r="C12" s="73"/>
      <c r="D12" s="73"/>
      <c r="E12" s="78">
        <f t="shared" si="0"/>
        <v>0</v>
      </c>
      <c r="F12" s="83"/>
      <c r="G12" s="83"/>
      <c r="H12" s="135"/>
      <c r="I12" s="7"/>
      <c r="J12" s="7"/>
    </row>
    <row r="13" spans="2:11" ht="25.5" customHeight="1" thickBot="1" x14ac:dyDescent="0.25">
      <c r="B13" s="98" t="str">
        <f>'Mon-Day 1-S2'!B13</f>
        <v>Transition/Break</v>
      </c>
      <c r="C13" s="73"/>
      <c r="D13" s="73"/>
      <c r="E13" s="78">
        <f t="shared" si="0"/>
        <v>0</v>
      </c>
      <c r="F13" s="83"/>
      <c r="G13" s="83"/>
      <c r="H13" s="135"/>
      <c r="I13" s="7"/>
      <c r="J13" s="7"/>
    </row>
    <row r="14" spans="2:11" ht="25.5" customHeight="1" thickBot="1" x14ac:dyDescent="0.25">
      <c r="B14" s="104" t="str">
        <f>'Mon-Day 1-S2'!B14</f>
        <v>Block 4</v>
      </c>
      <c r="C14" s="81"/>
      <c r="D14" s="81"/>
      <c r="E14" s="77">
        <f>IFERROR((D14-C14)*24*60,0)</f>
        <v>0</v>
      </c>
      <c r="F14" s="84">
        <f>E14</f>
        <v>0</v>
      </c>
      <c r="G14" s="132"/>
      <c r="H14" s="83"/>
      <c r="I14" s="7"/>
      <c r="J14" s="7"/>
    </row>
    <row r="15" spans="2:11" ht="25.5" customHeight="1" thickBot="1" x14ac:dyDescent="0.25">
      <c r="B15" s="98" t="str">
        <f>'Mon-Day 1-S2'!B15</f>
        <v>Transition/Break</v>
      </c>
      <c r="C15" s="73"/>
      <c r="D15" s="73"/>
      <c r="E15" s="78">
        <f>IFERROR((D15-C15)*24*60,0)</f>
        <v>0</v>
      </c>
      <c r="F15" s="83"/>
      <c r="G15" s="83"/>
      <c r="H15" s="135"/>
      <c r="I15" s="7"/>
      <c r="J15" s="7"/>
    </row>
    <row r="16" spans="2:11" ht="25.5" customHeight="1" thickBot="1" x14ac:dyDescent="0.25">
      <c r="B16" s="104" t="str">
        <f>'Mon-Day 1-S2'!B16</f>
        <v>Block 5</v>
      </c>
      <c r="C16" s="81"/>
      <c r="D16" s="81"/>
      <c r="E16" s="77">
        <f>IFERROR((D16-C16)*24*60,0)</f>
        <v>0</v>
      </c>
      <c r="F16" s="84">
        <f>E16</f>
        <v>0</v>
      </c>
      <c r="G16" s="132"/>
      <c r="H16" s="83"/>
      <c r="I16" s="7"/>
      <c r="J16" s="7"/>
    </row>
    <row r="17" spans="2:10" ht="25.5" customHeight="1" thickBot="1" x14ac:dyDescent="0.25">
      <c r="B17" s="98" t="str">
        <f>'Mon-Day 1-S2'!B17</f>
        <v>Transition/Break</v>
      </c>
      <c r="C17" s="73"/>
      <c r="D17" s="73"/>
      <c r="E17" s="78">
        <f t="shared" ref="E17:E36" si="1">IFERROR((D17-C17)*24*60,0)</f>
        <v>0</v>
      </c>
      <c r="F17" s="83"/>
      <c r="G17" s="83"/>
      <c r="H17" s="135"/>
      <c r="I17" s="7"/>
      <c r="J17" s="7"/>
    </row>
    <row r="18" spans="2:10" ht="25.5" customHeight="1" thickBot="1" x14ac:dyDescent="0.25">
      <c r="B18" s="98" t="str">
        <f>'Mon-Day 1-S2'!B18</f>
        <v>Lunch Supervision</v>
      </c>
      <c r="C18" s="73"/>
      <c r="D18" s="73"/>
      <c r="E18" s="78">
        <f t="shared" si="1"/>
        <v>0</v>
      </c>
      <c r="F18" s="83"/>
      <c r="G18" s="83"/>
      <c r="H18" s="135"/>
    </row>
    <row r="19" spans="2:10" ht="36" customHeight="1" thickBot="1" x14ac:dyDescent="0.25">
      <c r="B19" s="98" t="str">
        <f>'Mon-Day 1-S2'!B19</f>
        <v>Lunch Recess Supervision</v>
      </c>
      <c r="C19" s="73"/>
      <c r="D19" s="73"/>
      <c r="E19" s="78">
        <f t="shared" si="1"/>
        <v>0</v>
      </c>
      <c r="F19" s="83"/>
      <c r="G19" s="83"/>
      <c r="H19" s="135"/>
    </row>
    <row r="20" spans="2:10" ht="25.5" customHeight="1" thickBot="1" x14ac:dyDescent="0.25">
      <c r="B20" s="98" t="str">
        <f>'Mon-Day 1-S2'!B20</f>
        <v>Transition/Break</v>
      </c>
      <c r="C20" s="73"/>
      <c r="D20" s="73"/>
      <c r="E20" s="78">
        <f t="shared" si="1"/>
        <v>0</v>
      </c>
      <c r="F20" s="83"/>
      <c r="G20" s="83"/>
      <c r="H20" s="135"/>
    </row>
    <row r="21" spans="2:10" ht="25.5" customHeight="1" thickBot="1" x14ac:dyDescent="0.25">
      <c r="B21" s="104" t="str">
        <f>'Mon-Day 1-S2'!B21</f>
        <v>Block 6</v>
      </c>
      <c r="C21" s="81"/>
      <c r="D21" s="81"/>
      <c r="E21" s="77">
        <f t="shared" si="1"/>
        <v>0</v>
      </c>
      <c r="F21" s="84">
        <f>E21</f>
        <v>0</v>
      </c>
      <c r="G21" s="132"/>
      <c r="H21" s="83"/>
    </row>
    <row r="22" spans="2:10" ht="25.5" customHeight="1" thickBot="1" x14ac:dyDescent="0.25">
      <c r="B22" s="98" t="str">
        <f>'Mon-Day 1-S2'!B22</f>
        <v>Transition/Break</v>
      </c>
      <c r="C22" s="73"/>
      <c r="D22" s="73"/>
      <c r="E22" s="78">
        <f t="shared" si="1"/>
        <v>0</v>
      </c>
      <c r="F22" s="83"/>
      <c r="G22" s="83"/>
      <c r="H22" s="135"/>
    </row>
    <row r="23" spans="2:10" ht="29.25" customHeight="1" thickBot="1" x14ac:dyDescent="0.25">
      <c r="B23" s="98" t="str">
        <f>'Mon-Day 1-S2'!B23</f>
        <v>Lunch Supervision</v>
      </c>
      <c r="C23" s="73"/>
      <c r="D23" s="73"/>
      <c r="E23" s="78">
        <f t="shared" si="1"/>
        <v>0</v>
      </c>
      <c r="F23" s="83"/>
      <c r="G23" s="83"/>
      <c r="H23" s="135"/>
    </row>
    <row r="24" spans="2:10" ht="36" customHeight="1" thickBot="1" x14ac:dyDescent="0.25">
      <c r="B24" s="98" t="str">
        <f>'Mon-Day 1-S2'!B24</f>
        <v>Lunch Recess Supervision</v>
      </c>
      <c r="C24" s="73"/>
      <c r="D24" s="73"/>
      <c r="E24" s="78">
        <f t="shared" si="1"/>
        <v>0</v>
      </c>
      <c r="F24" s="83"/>
      <c r="G24" s="83"/>
      <c r="H24" s="135"/>
    </row>
    <row r="25" spans="2:10" ht="25.5" customHeight="1" thickBot="1" x14ac:dyDescent="0.25">
      <c r="B25" s="98" t="str">
        <f>'Mon-Day 1-S2'!B25</f>
        <v>Transition/Break</v>
      </c>
      <c r="C25" s="73"/>
      <c r="D25" s="73"/>
      <c r="E25" s="78">
        <f t="shared" si="1"/>
        <v>0</v>
      </c>
      <c r="F25" s="83"/>
      <c r="G25" s="83"/>
      <c r="H25" s="135"/>
    </row>
    <row r="26" spans="2:10" ht="25.5" customHeight="1" thickBot="1" x14ac:dyDescent="0.25">
      <c r="B26" s="104" t="str">
        <f>'Mon-Day 1-S2'!B26</f>
        <v>Block 7</v>
      </c>
      <c r="C26" s="81"/>
      <c r="D26" s="81"/>
      <c r="E26" s="77">
        <f t="shared" si="1"/>
        <v>0</v>
      </c>
      <c r="F26" s="84">
        <f>E26</f>
        <v>0</v>
      </c>
      <c r="G26" s="132"/>
      <c r="H26" s="83"/>
    </row>
    <row r="27" spans="2:10" ht="25.5" customHeight="1" thickBot="1" x14ac:dyDescent="0.25">
      <c r="B27" s="98" t="str">
        <f>'Mon-Day 1-S2'!B27</f>
        <v>Transition/Break</v>
      </c>
      <c r="C27" s="73"/>
      <c r="D27" s="73"/>
      <c r="E27" s="78">
        <f t="shared" si="1"/>
        <v>0</v>
      </c>
      <c r="F27" s="83"/>
      <c r="G27" s="83"/>
      <c r="H27" s="135"/>
    </row>
    <row r="28" spans="2:10" ht="36" customHeight="1" thickBot="1" x14ac:dyDescent="0.25">
      <c r="B28" s="98" t="str">
        <f>'Mon-Day 1-S2'!B28</f>
        <v>PM Recess Supervision</v>
      </c>
      <c r="C28" s="73"/>
      <c r="D28" s="73"/>
      <c r="E28" s="78">
        <f t="shared" si="1"/>
        <v>0</v>
      </c>
      <c r="F28" s="83"/>
      <c r="G28" s="83"/>
      <c r="H28" s="135"/>
    </row>
    <row r="29" spans="2:10" ht="25.5" customHeight="1" thickBot="1" x14ac:dyDescent="0.25">
      <c r="B29" s="98" t="str">
        <f>'Mon-Day 1-S2'!B29</f>
        <v>Transition/Break</v>
      </c>
      <c r="C29" s="73"/>
      <c r="D29" s="73"/>
      <c r="E29" s="78">
        <f t="shared" si="1"/>
        <v>0</v>
      </c>
      <c r="F29" s="83"/>
      <c r="G29" s="83"/>
      <c r="H29" s="135"/>
    </row>
    <row r="30" spans="2:10" ht="28.5" customHeight="1" thickBot="1" x14ac:dyDescent="0.25">
      <c r="B30" s="104" t="str">
        <f>'Mon-Day 1-S2'!B30</f>
        <v>Block 8</v>
      </c>
      <c r="C30" s="81"/>
      <c r="D30" s="81"/>
      <c r="E30" s="77">
        <f t="shared" si="1"/>
        <v>0</v>
      </c>
      <c r="F30" s="84">
        <f>E30</f>
        <v>0</v>
      </c>
      <c r="G30" s="132"/>
      <c r="H30" s="83"/>
    </row>
    <row r="31" spans="2:10" ht="25.5" customHeight="1" thickBot="1" x14ac:dyDescent="0.25">
      <c r="B31" s="98" t="str">
        <f>'Mon-Day 1-S2'!B31</f>
        <v>Transition/Break</v>
      </c>
      <c r="C31" s="73"/>
      <c r="D31" s="73"/>
      <c r="E31" s="78">
        <f t="shared" si="1"/>
        <v>0</v>
      </c>
      <c r="F31" s="83"/>
      <c r="G31" s="83"/>
      <c r="H31" s="135"/>
    </row>
    <row r="32" spans="2:10" ht="25.5" customHeight="1" thickBot="1" x14ac:dyDescent="0.25">
      <c r="B32" s="104" t="str">
        <f>'Mon-Day 1-S2'!B32</f>
        <v>Block 9</v>
      </c>
      <c r="C32" s="81"/>
      <c r="D32" s="81"/>
      <c r="E32" s="77">
        <f t="shared" si="1"/>
        <v>0</v>
      </c>
      <c r="F32" s="84">
        <f>E32</f>
        <v>0</v>
      </c>
      <c r="G32" s="132"/>
      <c r="H32" s="83"/>
    </row>
    <row r="33" spans="2:10" ht="25.5" customHeight="1" thickBot="1" x14ac:dyDescent="0.25">
      <c r="B33" s="98" t="str">
        <f>'Mon-Day 1-S2'!B33</f>
        <v>Transition/Break</v>
      </c>
      <c r="C33" s="73"/>
      <c r="D33" s="73"/>
      <c r="E33" s="78">
        <f t="shared" si="1"/>
        <v>0</v>
      </c>
      <c r="F33" s="83"/>
      <c r="G33" s="83"/>
      <c r="H33" s="135"/>
    </row>
    <row r="34" spans="2:10" ht="25.5" customHeight="1" thickBot="1" x14ac:dyDescent="0.25">
      <c r="B34" s="104" t="str">
        <f>'Mon-Day 1-S2'!B34</f>
        <v>Block 10</v>
      </c>
      <c r="C34" s="81"/>
      <c r="D34" s="81"/>
      <c r="E34" s="77">
        <f t="shared" si="1"/>
        <v>0</v>
      </c>
      <c r="F34" s="84">
        <f>E34</f>
        <v>0</v>
      </c>
      <c r="G34" s="132"/>
      <c r="H34" s="83"/>
    </row>
    <row r="35" spans="2:10" ht="25.5" customHeight="1" thickBot="1" x14ac:dyDescent="0.25">
      <c r="B35" s="98" t="str">
        <f>'Mon-Day 1-S2'!B35</f>
        <v>Transition/Break</v>
      </c>
      <c r="C35" s="73"/>
      <c r="D35" s="73"/>
      <c r="E35" s="78">
        <f t="shared" si="1"/>
        <v>0</v>
      </c>
      <c r="F35" s="83"/>
      <c r="G35" s="83"/>
      <c r="H35" s="135"/>
      <c r="I35" s="7"/>
      <c r="J35" s="7"/>
    </row>
    <row r="36" spans="2:10" ht="36" customHeight="1" thickBot="1" x14ac:dyDescent="0.25">
      <c r="B36" s="101" t="str">
        <f>'Mon-Day 1-S2'!B36</f>
        <v>After School Supervision</v>
      </c>
      <c r="C36" s="75"/>
      <c r="D36" s="75"/>
      <c r="E36" s="79">
        <f t="shared" si="1"/>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1.75" customHeight="1" thickBot="1" x14ac:dyDescent="0.25">
      <c r="B38" s="103" t="s">
        <v>48</v>
      </c>
      <c r="C38" s="71">
        <f>(F6+F8+F10+F14+F16+F21+F26+F30+F32+F34)</f>
        <v>0</v>
      </c>
      <c r="D38" s="34" t="s">
        <v>49</v>
      </c>
      <c r="E38" s="82">
        <f>G37+H37</f>
        <v>0</v>
      </c>
      <c r="F38" s="83"/>
      <c r="G38" s="83"/>
      <c r="H38" s="83"/>
    </row>
  </sheetData>
  <sheetProtection algorithmName="SHA-512" hashValue="1jVNgey2Xu2gK1m1YpOwKMvGqz1YhFKOkaz3nb4wZS0lxLb+URXmV0p26FZUwXRpPOw/lAd9Wqwbw5wHpotB4Q==" saltValue="vyNltCodM9QL6JwkgQKT4A==" spinCount="100000" sheet="1" objects="1" scenarios="1"/>
  <mergeCells count="2">
    <mergeCell ref="G1:H1"/>
    <mergeCell ref="G2:H2"/>
  </mergeCells>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xr:uid="{00000000-0002-0000-1000-000000000000}">
      <formula1>0</formula1>
      <formula2>120</formula2>
    </dataValidation>
    <dataValidation allowBlank="1" showInputMessage="1" showErrorMessage="1" prompt="adsfa" sqref="I1" xr:uid="{00000000-0002-0000-10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34 F30 F32 F26" xr:uid="{00000000-0002-0000-10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H36" xr:uid="{00000000-0002-0000-1000-000003000000}">
      <formula1>0</formula1>
      <formula2>120</formula2>
    </dataValidation>
  </dataValidations>
  <hyperlinks>
    <hyperlink ref="G1" location="'Hours Summary'!A1" display="Return to Main" xr:uid="{CB5D8902-4072-4ED9-83AB-7232963A4FA9}"/>
  </hyperlinks>
  <printOptions horizontalCentered="1"/>
  <pageMargins left="0.25" right="0.25"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4"/>
    <pageSetUpPr fitToPage="1"/>
  </sheetPr>
  <dimension ref="A1:P41"/>
  <sheetViews>
    <sheetView showGridLines="0" zoomScale="80" zoomScaleNormal="80" workbookViewId="0">
      <pane xSplit="15" ySplit="7" topLeftCell="P8" activePane="bottomRight" state="frozen"/>
      <selection activeCell="B1" sqref="B1:I1"/>
      <selection pane="topRight" activeCell="B1" sqref="B1:I1"/>
      <selection pane="bottomLeft" activeCell="B1" sqref="B1:I1"/>
      <selection pane="bottomRight" activeCell="C8" sqref="C8"/>
    </sheetView>
  </sheetViews>
  <sheetFormatPr defaultColWidth="9" defaultRowHeight="20.25" customHeight="1" x14ac:dyDescent="0.2"/>
  <cols>
    <col min="1" max="1" width="5.5" style="352" hidden="1" customWidth="1"/>
    <col min="2" max="2" width="3" style="352" customWidth="1"/>
    <col min="3" max="3" width="21.5" style="9" customWidth="1"/>
    <col min="4" max="4" width="14.125" style="9" customWidth="1"/>
    <col min="5" max="5" width="18.875" style="9" customWidth="1"/>
    <col min="6" max="6" width="17.125" style="9" customWidth="1"/>
    <col min="7" max="7" width="16.125" style="9" customWidth="1"/>
    <col min="8" max="8" width="20.75" style="9" customWidth="1"/>
    <col min="9" max="9" width="15.875" style="9" customWidth="1"/>
    <col min="10" max="10" width="18.125" style="9" customWidth="1"/>
    <col min="11" max="11" width="12.125" style="9" customWidth="1"/>
    <col min="12" max="12" width="23.125" style="9" customWidth="1"/>
    <col min="13" max="13" width="11.875" style="9" customWidth="1"/>
    <col min="14" max="14" width="14.125" style="9" customWidth="1"/>
    <col min="15" max="15" width="10.125" style="9" customWidth="1"/>
    <col min="16" max="16" width="1.875" style="9" customWidth="1"/>
    <col min="17" max="16384" width="9" style="9"/>
  </cols>
  <sheetData>
    <row r="1" spans="1:16" ht="35.25" customHeight="1" thickTop="1" thickBot="1" x14ac:dyDescent="0.45">
      <c r="C1" s="575" t="s">
        <v>25</v>
      </c>
      <c r="D1" s="575"/>
      <c r="E1" s="575"/>
      <c r="F1" s="575"/>
      <c r="G1" s="575"/>
      <c r="H1" s="575"/>
      <c r="I1" s="575"/>
      <c r="J1" s="576"/>
      <c r="K1" s="577" t="s">
        <v>19</v>
      </c>
      <c r="L1" s="578"/>
      <c r="M1" s="131" t="s">
        <v>16</v>
      </c>
      <c r="N1" s="130" t="s">
        <v>19</v>
      </c>
      <c r="O1" s="131" t="s">
        <v>16</v>
      </c>
      <c r="P1" s="56"/>
    </row>
    <row r="2" spans="1:16" ht="46.5" customHeight="1" thickBot="1" x14ac:dyDescent="0.25">
      <c r="C2" s="260" t="s">
        <v>24</v>
      </c>
      <c r="D2" s="261" t="str">
        <f>'Detailed Summary'!D1</f>
        <v>Type your name here.</v>
      </c>
      <c r="E2" s="258">
        <f>'Detailed Summary'!G2</f>
        <v>1</v>
      </c>
      <c r="F2" s="259" t="s">
        <v>23</v>
      </c>
      <c r="G2" s="92" t="s">
        <v>42</v>
      </c>
      <c r="H2" s="93">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'Detailed Summary'!D2</f>
        <v>Type your school here.</v>
      </c>
      <c r="E3" s="585"/>
      <c r="F3" s="586"/>
      <c r="G3" s="94" t="s">
        <v>43</v>
      </c>
      <c r="H3" s="95">
        <f>'Detailed Summary'!G14</f>
        <v>0</v>
      </c>
      <c r="I3" s="572"/>
      <c r="J3" s="564"/>
      <c r="K3" s="581" t="s">
        <v>75</v>
      </c>
      <c r="L3" s="582"/>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$F$4-'Detailed Summary'!$C$3-$F$6</f>
        <v>1200</v>
      </c>
      <c r="J4" s="573"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91"/>
      <c r="H5" s="91"/>
      <c r="I5" s="91"/>
      <c r="J5" s="574"/>
      <c r="K5" s="567" t="s">
        <v>77</v>
      </c>
      <c r="L5" s="568"/>
      <c r="M5" s="125">
        <f>'Detailed Summary'!C9+'Detailed Summary'!D9</f>
        <v>0</v>
      </c>
      <c r="N5" s="56"/>
      <c r="O5" s="56"/>
      <c r="P5" s="56"/>
    </row>
    <row r="6" spans="1:16" ht="31.5" customHeight="1" thickBot="1" x14ac:dyDescent="0.25">
      <c r="C6" s="219">
        <f>H4</f>
        <v>1200</v>
      </c>
      <c r="D6" s="210">
        <f>SUM(J8:J38)/60</f>
        <v>0</v>
      </c>
      <c r="E6" s="211">
        <f>SUM(L8:L38)</f>
        <v>0</v>
      </c>
      <c r="F6" s="169">
        <f>E6</f>
        <v>0</v>
      </c>
      <c r="G6" s="91"/>
      <c r="H6" s="91"/>
      <c r="I6" s="91"/>
      <c r="J6" s="171">
        <f>C6-F6</f>
        <v>1200</v>
      </c>
      <c r="K6" s="569" t="s">
        <v>78</v>
      </c>
      <c r="L6" s="570"/>
      <c r="M6" s="149">
        <f>'Detailed Summary'!C10+'Detailed Summary'!D10</f>
        <v>11</v>
      </c>
      <c r="N6" s="56"/>
      <c r="O6" s="56"/>
      <c r="P6" s="56"/>
    </row>
    <row r="7" spans="1:16" ht="93" customHeight="1" thickTop="1" x14ac:dyDescent="0.2">
      <c r="C7" s="97" t="s">
        <v>21</v>
      </c>
      <c r="D7" s="53" t="s">
        <v>44</v>
      </c>
      <c r="E7" s="53" t="s">
        <v>120</v>
      </c>
      <c r="F7" s="53" t="s">
        <v>112</v>
      </c>
      <c r="G7" s="53" t="s">
        <v>45</v>
      </c>
      <c r="H7" s="53" t="s">
        <v>51</v>
      </c>
      <c r="I7" s="55" t="s">
        <v>46</v>
      </c>
      <c r="J7" s="218" t="s">
        <v>110</v>
      </c>
      <c r="K7" s="209" t="s">
        <v>52</v>
      </c>
      <c r="L7" s="165" t="s">
        <v>53</v>
      </c>
      <c r="M7" s="56"/>
      <c r="N7" s="56"/>
      <c r="O7" s="56"/>
      <c r="P7" s="56"/>
    </row>
    <row r="8" spans="1:16" ht="18" customHeight="1" x14ac:dyDescent="0.2">
      <c r="A8" s="352" t="b">
        <f>ISNA(_xlfn.XLOOKUP(TimeSheet_August[[#This Row],[Note For Other Assigned Duties]],Holidays[Event],Holidays[Event]))</f>
        <v>1</v>
      </c>
      <c r="C8" s="355">
        <f>DATE(Start_Year, 8, 1)</f>
        <v>46235</v>
      </c>
      <c r="D8" s="356"/>
      <c r="E8" s="357"/>
      <c r="F8" s="358"/>
      <c r="G8" s="357"/>
      <c r="H8" s="359" t="str">
        <f>IF(_xlfn.XLOOKUP(TimeSheet_August[[#This Row],[Date(s)]],Holidays[Date],Holidays[Event])=0,"",_xlfn.XLOOKUP(TimeSheet_August[[#This Row],[Date(s)]],Holidays[Date],Holidays[Event]))</f>
        <v/>
      </c>
      <c r="I8" s="224"/>
      <c r="J8" s="221">
        <f t="shared" ref="J8:J38" si="0">F8</f>
        <v>0</v>
      </c>
      <c r="K8" s="141">
        <f t="shared" ref="K8:K38" si="1">IFERROR(D8+E8+G8+I8,0)</f>
        <v>0</v>
      </c>
      <c r="L8" s="139">
        <f t="shared" ref="L8:L24" si="2">IFERROR(K8/60,0)</f>
        <v>0</v>
      </c>
    </row>
    <row r="9" spans="1:16" ht="18" customHeight="1" x14ac:dyDescent="0.2">
      <c r="A9" s="352" t="b">
        <f>ISNA(_xlfn.XLOOKUP(TimeSheet_August[[#This Row],[Note For Other Assigned Duties]],Holidays[Event],Holidays[Event]))</f>
        <v>1</v>
      </c>
      <c r="C9" s="355">
        <f>+C8+1</f>
        <v>46236</v>
      </c>
      <c r="D9" s="356"/>
      <c r="E9" s="357"/>
      <c r="F9" s="358"/>
      <c r="G9" s="357"/>
      <c r="H9" s="359" t="str">
        <f>IF(_xlfn.XLOOKUP(TimeSheet_August[[#This Row],[Date(s)]],Holidays[Date],Holidays[Event])=0,"",_xlfn.XLOOKUP(TimeSheet_August[[#This Row],[Date(s)]],Holidays[Date],Holidays[Event]))</f>
        <v/>
      </c>
      <c r="I9" s="224"/>
      <c r="J9" s="221">
        <f t="shared" si="0"/>
        <v>0</v>
      </c>
      <c r="K9" s="141">
        <f t="shared" si="1"/>
        <v>0</v>
      </c>
      <c r="L9" s="139">
        <f t="shared" si="2"/>
        <v>0</v>
      </c>
    </row>
    <row r="10" spans="1:16" ht="18" customHeight="1" x14ac:dyDescent="0.2">
      <c r="A10" s="352" t="b">
        <f>ISNA(_xlfn.XLOOKUP(TimeSheet_August[[#This Row],[Note For Other Assigned Duties]],Holidays[Event],Holidays[Event]))</f>
        <v>0</v>
      </c>
      <c r="C10" s="355">
        <f t="shared" ref="C10:C37" si="3">+C9+1</f>
        <v>46237</v>
      </c>
      <c r="D10" s="356"/>
      <c r="E10" s="357"/>
      <c r="F10" s="358"/>
      <c r="G10" s="357"/>
      <c r="H10" s="359" t="str">
        <f>IF(_xlfn.XLOOKUP(TimeSheet_August[[#This Row],[Date(s)]],Holidays[Date],Holidays[Event])=0,"",_xlfn.XLOOKUP(TimeSheet_August[[#This Row],[Date(s)]],Holidays[Date],Holidays[Event]))</f>
        <v>Heritage Day</v>
      </c>
      <c r="I10" s="224"/>
      <c r="J10" s="221">
        <f t="shared" si="0"/>
        <v>0</v>
      </c>
      <c r="K10" s="141">
        <f t="shared" si="1"/>
        <v>0</v>
      </c>
      <c r="L10" s="139">
        <f t="shared" si="2"/>
        <v>0</v>
      </c>
    </row>
    <row r="11" spans="1:16" ht="18" customHeight="1" x14ac:dyDescent="0.2">
      <c r="A11" s="352" t="b">
        <f>ISNA(_xlfn.XLOOKUP(TimeSheet_August[[#This Row],[Note For Other Assigned Duties]],Holidays[Event],Holidays[Event]))</f>
        <v>1</v>
      </c>
      <c r="C11" s="355">
        <f t="shared" si="3"/>
        <v>46238</v>
      </c>
      <c r="D11" s="356"/>
      <c r="E11" s="357"/>
      <c r="F11" s="358"/>
      <c r="G11" s="357"/>
      <c r="H11" s="359" t="str">
        <f>IF(_xlfn.XLOOKUP(TimeSheet_August[[#This Row],[Date(s)]],Holidays[Date],Holidays[Event])=0,"",_xlfn.XLOOKUP(TimeSheet_August[[#This Row],[Date(s)]],Holidays[Date],Holidays[Event]))</f>
        <v/>
      </c>
      <c r="I11" s="224"/>
      <c r="J11" s="221">
        <f t="shared" si="0"/>
        <v>0</v>
      </c>
      <c r="K11" s="141">
        <f t="shared" si="1"/>
        <v>0</v>
      </c>
      <c r="L11" s="139">
        <f t="shared" si="2"/>
        <v>0</v>
      </c>
    </row>
    <row r="12" spans="1:16" ht="18" customHeight="1" x14ac:dyDescent="0.2">
      <c r="A12" s="352" t="b">
        <f>ISNA(_xlfn.XLOOKUP(TimeSheet_August[[#This Row],[Note For Other Assigned Duties]],Holidays[Event],Holidays[Event]))</f>
        <v>1</v>
      </c>
      <c r="C12" s="355">
        <f t="shared" si="3"/>
        <v>46239</v>
      </c>
      <c r="D12" s="356"/>
      <c r="E12" s="357"/>
      <c r="F12" s="358"/>
      <c r="G12" s="357"/>
      <c r="H12" s="359" t="str">
        <f>IF(_xlfn.XLOOKUP(TimeSheet_August[[#This Row],[Date(s)]],Holidays[Date],Holidays[Event])=0,"",_xlfn.XLOOKUP(TimeSheet_August[[#This Row],[Date(s)]],Holidays[Date],Holidays[Event]))</f>
        <v/>
      </c>
      <c r="I12" s="224"/>
      <c r="J12" s="221">
        <f t="shared" si="0"/>
        <v>0</v>
      </c>
      <c r="K12" s="141">
        <f t="shared" si="1"/>
        <v>0</v>
      </c>
      <c r="L12" s="139">
        <f t="shared" si="2"/>
        <v>0</v>
      </c>
    </row>
    <row r="13" spans="1:16" ht="18" customHeight="1" x14ac:dyDescent="0.2">
      <c r="A13" s="352" t="b">
        <f>ISNA(_xlfn.XLOOKUP(TimeSheet_August[[#This Row],[Note For Other Assigned Duties]],Holidays[Event],Holidays[Event]))</f>
        <v>1</v>
      </c>
      <c r="C13" s="355">
        <f t="shared" si="3"/>
        <v>46240</v>
      </c>
      <c r="D13" s="356"/>
      <c r="E13" s="357"/>
      <c r="F13" s="358"/>
      <c r="G13" s="357"/>
      <c r="H13" s="359" t="str">
        <f>IF(_xlfn.XLOOKUP(TimeSheet_August[[#This Row],[Date(s)]],Holidays[Date],Holidays[Event])=0,"",_xlfn.XLOOKUP(TimeSheet_August[[#This Row],[Date(s)]],Holidays[Date],Holidays[Event]))</f>
        <v/>
      </c>
      <c r="I13" s="224"/>
      <c r="J13" s="221">
        <f t="shared" si="0"/>
        <v>0</v>
      </c>
      <c r="K13" s="141">
        <f t="shared" si="1"/>
        <v>0</v>
      </c>
      <c r="L13" s="139">
        <f t="shared" si="2"/>
        <v>0</v>
      </c>
    </row>
    <row r="14" spans="1:16" ht="18" customHeight="1" x14ac:dyDescent="0.2">
      <c r="A14" s="352" t="b">
        <f>ISNA(_xlfn.XLOOKUP(TimeSheet_August[[#This Row],[Note For Other Assigned Duties]],Holidays[Event],Holidays[Event]))</f>
        <v>1</v>
      </c>
      <c r="C14" s="355">
        <f t="shared" si="3"/>
        <v>46241</v>
      </c>
      <c r="D14" s="356"/>
      <c r="E14" s="357"/>
      <c r="F14" s="358"/>
      <c r="G14" s="357"/>
      <c r="H14" s="359" t="str">
        <f>IF(_xlfn.XLOOKUP(TimeSheet_August[[#This Row],[Date(s)]],Holidays[Date],Holidays[Event])=0,"",_xlfn.XLOOKUP(TimeSheet_August[[#This Row],[Date(s)]],Holidays[Date],Holidays[Event]))</f>
        <v/>
      </c>
      <c r="I14" s="224"/>
      <c r="J14" s="221">
        <f t="shared" si="0"/>
        <v>0</v>
      </c>
      <c r="K14" s="141">
        <f t="shared" si="1"/>
        <v>0</v>
      </c>
      <c r="L14" s="139">
        <f t="shared" si="2"/>
        <v>0</v>
      </c>
    </row>
    <row r="15" spans="1:16" ht="18" customHeight="1" x14ac:dyDescent="0.2">
      <c r="A15" s="352" t="b">
        <f>ISNA(_xlfn.XLOOKUP(TimeSheet_August[[#This Row],[Note For Other Assigned Duties]],Holidays[Event],Holidays[Event]))</f>
        <v>1</v>
      </c>
      <c r="C15" s="355">
        <f t="shared" si="3"/>
        <v>46242</v>
      </c>
      <c r="D15" s="356"/>
      <c r="E15" s="357"/>
      <c r="F15" s="358"/>
      <c r="G15" s="357"/>
      <c r="H15" s="359" t="str">
        <f>IF(_xlfn.XLOOKUP(TimeSheet_August[[#This Row],[Date(s)]],Holidays[Date],Holidays[Event])=0,"",_xlfn.XLOOKUP(TimeSheet_August[[#This Row],[Date(s)]],Holidays[Date],Holidays[Event]))</f>
        <v/>
      </c>
      <c r="I15" s="224"/>
      <c r="J15" s="221">
        <f t="shared" si="0"/>
        <v>0</v>
      </c>
      <c r="K15" s="141">
        <f t="shared" si="1"/>
        <v>0</v>
      </c>
      <c r="L15" s="139">
        <f t="shared" si="2"/>
        <v>0</v>
      </c>
    </row>
    <row r="16" spans="1:16" ht="18" customHeight="1" x14ac:dyDescent="0.2">
      <c r="A16" s="352" t="b">
        <f>ISNA(_xlfn.XLOOKUP(TimeSheet_August[[#This Row],[Note For Other Assigned Duties]],Holidays[Event],Holidays[Event]))</f>
        <v>1</v>
      </c>
      <c r="C16" s="355">
        <f t="shared" si="3"/>
        <v>46243</v>
      </c>
      <c r="D16" s="356"/>
      <c r="E16" s="357"/>
      <c r="F16" s="358"/>
      <c r="G16" s="357"/>
      <c r="H16" s="359" t="str">
        <f>IF(_xlfn.XLOOKUP(TimeSheet_August[[#This Row],[Date(s)]],Holidays[Date],Holidays[Event])=0,"",_xlfn.XLOOKUP(TimeSheet_August[[#This Row],[Date(s)]],Holidays[Date],Holidays[Event]))</f>
        <v/>
      </c>
      <c r="I16" s="224"/>
      <c r="J16" s="221">
        <f t="shared" si="0"/>
        <v>0</v>
      </c>
      <c r="K16" s="141">
        <f t="shared" si="1"/>
        <v>0</v>
      </c>
      <c r="L16" s="139">
        <f t="shared" si="2"/>
        <v>0</v>
      </c>
    </row>
    <row r="17" spans="1:12" ht="18" customHeight="1" x14ac:dyDescent="0.2">
      <c r="A17" s="352" t="b">
        <f>ISNA(_xlfn.XLOOKUP(TimeSheet_August[[#This Row],[Note For Other Assigned Duties]],Holidays[Event],Holidays[Event]))</f>
        <v>1</v>
      </c>
      <c r="C17" s="355">
        <f t="shared" si="3"/>
        <v>46244</v>
      </c>
      <c r="D17" s="356"/>
      <c r="E17" s="357"/>
      <c r="F17" s="358"/>
      <c r="G17" s="357"/>
      <c r="H17" s="359" t="str">
        <f>IF(_xlfn.XLOOKUP(TimeSheet_August[[#This Row],[Date(s)]],Holidays[Date],Holidays[Event])=0,"",_xlfn.XLOOKUP(TimeSheet_August[[#This Row],[Date(s)]],Holidays[Date],Holidays[Event]))</f>
        <v/>
      </c>
      <c r="I17" s="224"/>
      <c r="J17" s="221">
        <f t="shared" si="0"/>
        <v>0</v>
      </c>
      <c r="K17" s="141">
        <f t="shared" si="1"/>
        <v>0</v>
      </c>
      <c r="L17" s="139">
        <f t="shared" si="2"/>
        <v>0</v>
      </c>
    </row>
    <row r="18" spans="1:12" ht="18" customHeight="1" x14ac:dyDescent="0.2">
      <c r="A18" s="352" t="b">
        <f>ISNA(_xlfn.XLOOKUP(TimeSheet_August[[#This Row],[Note For Other Assigned Duties]],Holidays[Event],Holidays[Event]))</f>
        <v>1</v>
      </c>
      <c r="C18" s="355">
        <f t="shared" si="3"/>
        <v>46245</v>
      </c>
      <c r="D18" s="356"/>
      <c r="E18" s="357"/>
      <c r="F18" s="358"/>
      <c r="G18" s="357"/>
      <c r="H18" s="359" t="str">
        <f>IF(_xlfn.XLOOKUP(TimeSheet_August[[#This Row],[Date(s)]],Holidays[Date],Holidays[Event])=0,"",_xlfn.XLOOKUP(TimeSheet_August[[#This Row],[Date(s)]],Holidays[Date],Holidays[Event]))</f>
        <v/>
      </c>
      <c r="I18" s="224"/>
      <c r="J18" s="221">
        <f t="shared" si="0"/>
        <v>0</v>
      </c>
      <c r="K18" s="141">
        <f t="shared" si="1"/>
        <v>0</v>
      </c>
      <c r="L18" s="139">
        <f t="shared" si="2"/>
        <v>0</v>
      </c>
    </row>
    <row r="19" spans="1:12" ht="18" customHeight="1" x14ac:dyDescent="0.2">
      <c r="A19" s="352" t="b">
        <f>ISNA(_xlfn.XLOOKUP(TimeSheet_August[[#This Row],[Note For Other Assigned Duties]],Holidays[Event],Holidays[Event]))</f>
        <v>1</v>
      </c>
      <c r="C19" s="355">
        <f t="shared" si="3"/>
        <v>46246</v>
      </c>
      <c r="D19" s="356"/>
      <c r="E19" s="357"/>
      <c r="F19" s="358"/>
      <c r="G19" s="357"/>
      <c r="H19" s="359" t="str">
        <f>IF(_xlfn.XLOOKUP(TimeSheet_August[[#This Row],[Date(s)]],Holidays[Date],Holidays[Event])=0,"",_xlfn.XLOOKUP(TimeSheet_August[[#This Row],[Date(s)]],Holidays[Date],Holidays[Event]))</f>
        <v/>
      </c>
      <c r="I19" s="224"/>
      <c r="J19" s="221">
        <f t="shared" si="0"/>
        <v>0</v>
      </c>
      <c r="K19" s="141">
        <f t="shared" si="1"/>
        <v>0</v>
      </c>
      <c r="L19" s="139">
        <f t="shared" si="2"/>
        <v>0</v>
      </c>
    </row>
    <row r="20" spans="1:12" ht="18" customHeight="1" x14ac:dyDescent="0.2">
      <c r="A20" s="352" t="b">
        <f>ISNA(_xlfn.XLOOKUP(TimeSheet_August[[#This Row],[Note For Other Assigned Duties]],Holidays[Event],Holidays[Event]))</f>
        <v>1</v>
      </c>
      <c r="C20" s="355">
        <f t="shared" si="3"/>
        <v>46247</v>
      </c>
      <c r="D20" s="356"/>
      <c r="E20" s="357"/>
      <c r="F20" s="358"/>
      <c r="G20" s="357"/>
      <c r="H20" s="359" t="str">
        <f>IF(_xlfn.XLOOKUP(TimeSheet_August[[#This Row],[Date(s)]],Holidays[Date],Holidays[Event])=0,"",_xlfn.XLOOKUP(TimeSheet_August[[#This Row],[Date(s)]],Holidays[Date],Holidays[Event]))</f>
        <v/>
      </c>
      <c r="I20" s="224"/>
      <c r="J20" s="221">
        <f t="shared" si="0"/>
        <v>0</v>
      </c>
      <c r="K20" s="141">
        <f t="shared" si="1"/>
        <v>0</v>
      </c>
      <c r="L20" s="139">
        <f t="shared" si="2"/>
        <v>0</v>
      </c>
    </row>
    <row r="21" spans="1:12" ht="18" customHeight="1" x14ac:dyDescent="0.2">
      <c r="A21" s="352" t="b">
        <f>ISNA(_xlfn.XLOOKUP(TimeSheet_August[[#This Row],[Note For Other Assigned Duties]],Holidays[Event],Holidays[Event]))</f>
        <v>1</v>
      </c>
      <c r="C21" s="355">
        <f t="shared" si="3"/>
        <v>46248</v>
      </c>
      <c r="D21" s="356"/>
      <c r="E21" s="357"/>
      <c r="F21" s="358"/>
      <c r="G21" s="357"/>
      <c r="H21" s="359" t="str">
        <f>IF(_xlfn.XLOOKUP(TimeSheet_August[[#This Row],[Date(s)]],Holidays[Date],Holidays[Event])=0,"",_xlfn.XLOOKUP(TimeSheet_August[[#This Row],[Date(s)]],Holidays[Date],Holidays[Event]))</f>
        <v/>
      </c>
      <c r="I21" s="224"/>
      <c r="J21" s="221">
        <f t="shared" si="0"/>
        <v>0</v>
      </c>
      <c r="K21" s="141">
        <f t="shared" si="1"/>
        <v>0</v>
      </c>
      <c r="L21" s="139">
        <f t="shared" si="2"/>
        <v>0</v>
      </c>
    </row>
    <row r="22" spans="1:12" ht="18" customHeight="1" x14ac:dyDescent="0.2">
      <c r="A22" s="352" t="b">
        <f>ISNA(_xlfn.XLOOKUP(TimeSheet_August[[#This Row],[Note For Other Assigned Duties]],Holidays[Event],Holidays[Event]))</f>
        <v>1</v>
      </c>
      <c r="C22" s="355">
        <f t="shared" si="3"/>
        <v>46249</v>
      </c>
      <c r="D22" s="356"/>
      <c r="E22" s="357"/>
      <c r="F22" s="358"/>
      <c r="G22" s="357"/>
      <c r="H22" s="359" t="str">
        <f>IF(_xlfn.XLOOKUP(TimeSheet_August[[#This Row],[Date(s)]],Holidays[Date],Holidays[Event])=0,"",_xlfn.XLOOKUP(TimeSheet_August[[#This Row],[Date(s)]],Holidays[Date],Holidays[Event]))</f>
        <v/>
      </c>
      <c r="I22" s="224"/>
      <c r="J22" s="221">
        <f t="shared" si="0"/>
        <v>0</v>
      </c>
      <c r="K22" s="141">
        <f t="shared" si="1"/>
        <v>0</v>
      </c>
      <c r="L22" s="139">
        <f t="shared" si="2"/>
        <v>0</v>
      </c>
    </row>
    <row r="23" spans="1:12" ht="18" customHeight="1" x14ac:dyDescent="0.2">
      <c r="A23" s="352" t="b">
        <f>ISNA(_xlfn.XLOOKUP(TimeSheet_August[[#This Row],[Note For Other Assigned Duties]],Holidays[Event],Holidays[Event]))</f>
        <v>1</v>
      </c>
      <c r="C23" s="355">
        <f t="shared" si="3"/>
        <v>46250</v>
      </c>
      <c r="D23" s="356"/>
      <c r="E23" s="357"/>
      <c r="F23" s="358"/>
      <c r="G23" s="357"/>
      <c r="H23" s="359" t="str">
        <f>IF(_xlfn.XLOOKUP(TimeSheet_August[[#This Row],[Date(s)]],Holidays[Date],Holidays[Event])=0,"",_xlfn.XLOOKUP(TimeSheet_August[[#This Row],[Date(s)]],Holidays[Date],Holidays[Event]))</f>
        <v/>
      </c>
      <c r="I23" s="224"/>
      <c r="J23" s="221">
        <f t="shared" si="0"/>
        <v>0</v>
      </c>
      <c r="K23" s="141">
        <f t="shared" si="1"/>
        <v>0</v>
      </c>
      <c r="L23" s="139">
        <f t="shared" si="2"/>
        <v>0</v>
      </c>
    </row>
    <row r="24" spans="1:12" ht="18" customHeight="1" x14ac:dyDescent="0.2">
      <c r="A24" s="352" t="b">
        <f>ISNA(_xlfn.XLOOKUP(TimeSheet_August[[#This Row],[Note For Other Assigned Duties]],Holidays[Event],Holidays[Event]))</f>
        <v>1</v>
      </c>
      <c r="C24" s="355">
        <f t="shared" si="3"/>
        <v>46251</v>
      </c>
      <c r="D24" s="356"/>
      <c r="E24" s="357"/>
      <c r="F24" s="358"/>
      <c r="G24" s="357"/>
      <c r="H24" s="359" t="str">
        <f>IF(_xlfn.XLOOKUP(TimeSheet_August[[#This Row],[Date(s)]],Holidays[Date],Holidays[Event])=0,"",_xlfn.XLOOKUP(TimeSheet_August[[#This Row],[Date(s)]],Holidays[Date],Holidays[Event]))</f>
        <v/>
      </c>
      <c r="I24" s="224"/>
      <c r="J24" s="221">
        <f t="shared" si="0"/>
        <v>0</v>
      </c>
      <c r="K24" s="141">
        <f t="shared" si="1"/>
        <v>0</v>
      </c>
      <c r="L24" s="139">
        <f t="shared" si="2"/>
        <v>0</v>
      </c>
    </row>
    <row r="25" spans="1:12" ht="18" customHeight="1" x14ac:dyDescent="0.2">
      <c r="A25" s="352" t="b">
        <f>ISNA(_xlfn.XLOOKUP(TimeSheet_August[[#This Row],[Note For Other Assigned Duties]],Holidays[Event],Holidays[Event]))</f>
        <v>1</v>
      </c>
      <c r="C25" s="355">
        <f t="shared" si="3"/>
        <v>46252</v>
      </c>
      <c r="D25" s="356"/>
      <c r="E25" s="357"/>
      <c r="F25" s="358"/>
      <c r="G25" s="357"/>
      <c r="H25" s="359" t="str">
        <f>IF(_xlfn.XLOOKUP(TimeSheet_August[[#This Row],[Date(s)]],Holidays[Date],Holidays[Event])=0,"",_xlfn.XLOOKUP(TimeSheet_August[[#This Row],[Date(s)]],Holidays[Date],Holidays[Event]))</f>
        <v/>
      </c>
      <c r="I25" s="224"/>
      <c r="J25" s="221">
        <f t="shared" si="0"/>
        <v>0</v>
      </c>
      <c r="K25" s="220">
        <f t="shared" si="1"/>
        <v>0</v>
      </c>
      <c r="L25" s="140">
        <f t="shared" ref="L25:L34" si="4">IFERROR(K25/60,0)</f>
        <v>0</v>
      </c>
    </row>
    <row r="26" spans="1:12" ht="18" customHeight="1" x14ac:dyDescent="0.2">
      <c r="A26" s="352" t="b">
        <f>ISNA(_xlfn.XLOOKUP(TimeSheet_August[[#This Row],[Note For Other Assigned Duties]],Holidays[Event],Holidays[Event]))</f>
        <v>1</v>
      </c>
      <c r="C26" s="355">
        <f t="shared" si="3"/>
        <v>46253</v>
      </c>
      <c r="D26" s="356"/>
      <c r="E26" s="357"/>
      <c r="F26" s="358"/>
      <c r="G26" s="357"/>
      <c r="H26" s="359" t="str">
        <f>IF(_xlfn.XLOOKUP(TimeSheet_August[[#This Row],[Date(s)]],Holidays[Date],Holidays[Event])=0,"",_xlfn.XLOOKUP(TimeSheet_August[[#This Row],[Date(s)]],Holidays[Date],Holidays[Event]))</f>
        <v/>
      </c>
      <c r="I26" s="224"/>
      <c r="J26" s="221">
        <f t="shared" si="0"/>
        <v>0</v>
      </c>
      <c r="K26" s="220">
        <f t="shared" si="1"/>
        <v>0</v>
      </c>
      <c r="L26" s="140">
        <f t="shared" si="4"/>
        <v>0</v>
      </c>
    </row>
    <row r="27" spans="1:12" ht="18" customHeight="1" x14ac:dyDescent="0.2">
      <c r="A27" s="352" t="b">
        <f>ISNA(_xlfn.XLOOKUP(TimeSheet_August[[#This Row],[Note For Other Assigned Duties]],Holidays[Event],Holidays[Event]))</f>
        <v>1</v>
      </c>
      <c r="C27" s="355">
        <f t="shared" si="3"/>
        <v>46254</v>
      </c>
      <c r="D27" s="356"/>
      <c r="E27" s="357"/>
      <c r="F27" s="358"/>
      <c r="G27" s="357"/>
      <c r="H27" s="359" t="str">
        <f>IF(_xlfn.XLOOKUP(TimeSheet_August[[#This Row],[Date(s)]],Holidays[Date],Holidays[Event])=0,"",_xlfn.XLOOKUP(TimeSheet_August[[#This Row],[Date(s)]],Holidays[Date],Holidays[Event]))</f>
        <v/>
      </c>
      <c r="I27" s="224"/>
      <c r="J27" s="221">
        <f t="shared" si="0"/>
        <v>0</v>
      </c>
      <c r="K27" s="220">
        <f t="shared" si="1"/>
        <v>0</v>
      </c>
      <c r="L27" s="140">
        <f t="shared" si="4"/>
        <v>0</v>
      </c>
    </row>
    <row r="28" spans="1:12" ht="18" customHeight="1" x14ac:dyDescent="0.2">
      <c r="A28" s="352" t="b">
        <f>ISNA(_xlfn.XLOOKUP(TimeSheet_August[[#This Row],[Note For Other Assigned Duties]],Holidays[Event],Holidays[Event]))</f>
        <v>1</v>
      </c>
      <c r="C28" s="355">
        <f t="shared" si="3"/>
        <v>46255</v>
      </c>
      <c r="D28" s="356"/>
      <c r="E28" s="357"/>
      <c r="F28" s="358"/>
      <c r="G28" s="357"/>
      <c r="H28" s="359" t="str">
        <f>IF(_xlfn.XLOOKUP(TimeSheet_August[[#This Row],[Date(s)]],Holidays[Date],Holidays[Event])=0,"",_xlfn.XLOOKUP(TimeSheet_August[[#This Row],[Date(s)]],Holidays[Date],Holidays[Event]))</f>
        <v/>
      </c>
      <c r="I28" s="224"/>
      <c r="J28" s="221">
        <f t="shared" si="0"/>
        <v>0</v>
      </c>
      <c r="K28" s="220">
        <f t="shared" si="1"/>
        <v>0</v>
      </c>
      <c r="L28" s="140">
        <f t="shared" si="4"/>
        <v>0</v>
      </c>
    </row>
    <row r="29" spans="1:12" ht="18" customHeight="1" x14ac:dyDescent="0.2">
      <c r="A29" s="352" t="b">
        <f>ISNA(_xlfn.XLOOKUP(TimeSheet_August[[#This Row],[Note For Other Assigned Duties]],Holidays[Event],Holidays[Event]))</f>
        <v>1</v>
      </c>
      <c r="C29" s="355">
        <f t="shared" si="3"/>
        <v>46256</v>
      </c>
      <c r="D29" s="356"/>
      <c r="E29" s="357"/>
      <c r="F29" s="358"/>
      <c r="G29" s="357"/>
      <c r="H29" s="359" t="str">
        <f>IF(_xlfn.XLOOKUP(TimeSheet_August[[#This Row],[Date(s)]],Holidays[Date],Holidays[Event])=0,"",_xlfn.XLOOKUP(TimeSheet_August[[#This Row],[Date(s)]],Holidays[Date],Holidays[Event]))</f>
        <v/>
      </c>
      <c r="I29" s="224"/>
      <c r="J29" s="221">
        <f t="shared" si="0"/>
        <v>0</v>
      </c>
      <c r="K29" s="220">
        <f t="shared" si="1"/>
        <v>0</v>
      </c>
      <c r="L29" s="140">
        <f t="shared" si="4"/>
        <v>0</v>
      </c>
    </row>
    <row r="30" spans="1:12" ht="18" customHeight="1" x14ac:dyDescent="0.2">
      <c r="A30" s="352" t="b">
        <f>ISNA(_xlfn.XLOOKUP(TimeSheet_August[[#This Row],[Note For Other Assigned Duties]],Holidays[Event],Holidays[Event]))</f>
        <v>1</v>
      </c>
      <c r="C30" s="355">
        <f t="shared" si="3"/>
        <v>46257</v>
      </c>
      <c r="D30" s="356"/>
      <c r="E30" s="357"/>
      <c r="F30" s="358"/>
      <c r="G30" s="357"/>
      <c r="H30" s="359" t="str">
        <f>IF(_xlfn.XLOOKUP(TimeSheet_August[[#This Row],[Date(s)]],Holidays[Date],Holidays[Event])=0,"",_xlfn.XLOOKUP(TimeSheet_August[[#This Row],[Date(s)]],Holidays[Date],Holidays[Event]))</f>
        <v/>
      </c>
      <c r="I30" s="224"/>
      <c r="J30" s="221">
        <f t="shared" si="0"/>
        <v>0</v>
      </c>
      <c r="K30" s="220">
        <f t="shared" si="1"/>
        <v>0</v>
      </c>
      <c r="L30" s="140">
        <f t="shared" si="4"/>
        <v>0</v>
      </c>
    </row>
    <row r="31" spans="1:12" ht="18" customHeight="1" x14ac:dyDescent="0.2">
      <c r="A31" s="352" t="b">
        <f>ISNA(_xlfn.XLOOKUP(TimeSheet_August[[#This Row],[Note For Other Assigned Duties]],Holidays[Event],Holidays[Event]))</f>
        <v>1</v>
      </c>
      <c r="C31" s="355">
        <f t="shared" si="3"/>
        <v>46258</v>
      </c>
      <c r="D31" s="356"/>
      <c r="E31" s="357"/>
      <c r="F31" s="358"/>
      <c r="G31" s="357"/>
      <c r="H31" s="359" t="str">
        <f>IF(_xlfn.XLOOKUP(TimeSheet_August[[#This Row],[Date(s)]],Holidays[Date],Holidays[Event])=0,"",_xlfn.XLOOKUP(TimeSheet_August[[#This Row],[Date(s)]],Holidays[Date],Holidays[Event]))</f>
        <v/>
      </c>
      <c r="I31" s="224"/>
      <c r="J31" s="221">
        <f t="shared" si="0"/>
        <v>0</v>
      </c>
      <c r="K31" s="220">
        <f t="shared" si="1"/>
        <v>0</v>
      </c>
      <c r="L31" s="140">
        <f t="shared" si="4"/>
        <v>0</v>
      </c>
    </row>
    <row r="32" spans="1:12" ht="18" customHeight="1" x14ac:dyDescent="0.2">
      <c r="A32" s="352" t="b">
        <f>ISNA(_xlfn.XLOOKUP(TimeSheet_August[[#This Row],[Note For Other Assigned Duties]],Holidays[Event],Holidays[Event]))</f>
        <v>1</v>
      </c>
      <c r="C32" s="355">
        <f t="shared" si="3"/>
        <v>46259</v>
      </c>
      <c r="D32" s="356"/>
      <c r="E32" s="357"/>
      <c r="F32" s="358"/>
      <c r="G32" s="357"/>
      <c r="H32" s="359" t="str">
        <f>IF(_xlfn.XLOOKUP(TimeSheet_August[[#This Row],[Date(s)]],Holidays[Date],Holidays[Event])=0,"",_xlfn.XLOOKUP(TimeSheet_August[[#This Row],[Date(s)]],Holidays[Date],Holidays[Event]))</f>
        <v/>
      </c>
      <c r="I32" s="224"/>
      <c r="J32" s="221">
        <f t="shared" si="0"/>
        <v>0</v>
      </c>
      <c r="K32" s="220">
        <f t="shared" si="1"/>
        <v>0</v>
      </c>
      <c r="L32" s="140">
        <f t="shared" si="4"/>
        <v>0</v>
      </c>
    </row>
    <row r="33" spans="1:12" ht="18" customHeight="1" x14ac:dyDescent="0.2">
      <c r="A33" s="352" t="b">
        <f>ISNA(_xlfn.XLOOKUP(TimeSheet_August[[#This Row],[Note For Other Assigned Duties]],Holidays[Event],Holidays[Event]))</f>
        <v>1</v>
      </c>
      <c r="C33" s="355">
        <f t="shared" si="3"/>
        <v>46260</v>
      </c>
      <c r="D33" s="356"/>
      <c r="E33" s="357"/>
      <c r="F33" s="358"/>
      <c r="G33" s="357"/>
      <c r="H33" s="359" t="str">
        <f>IF(_xlfn.XLOOKUP(TimeSheet_August[[#This Row],[Date(s)]],Holidays[Date],Holidays[Event])=0,"",_xlfn.XLOOKUP(TimeSheet_August[[#This Row],[Date(s)]],Holidays[Date],Holidays[Event]))</f>
        <v/>
      </c>
      <c r="I33" s="224"/>
      <c r="J33" s="221">
        <f t="shared" si="0"/>
        <v>0</v>
      </c>
      <c r="K33" s="220">
        <f t="shared" si="1"/>
        <v>0</v>
      </c>
      <c r="L33" s="140">
        <f t="shared" si="4"/>
        <v>0</v>
      </c>
    </row>
    <row r="34" spans="1:12" ht="18" customHeight="1" x14ac:dyDescent="0.2">
      <c r="A34" s="352" t="b">
        <f>ISNA(_xlfn.XLOOKUP(TimeSheet_August[[#This Row],[Note For Other Assigned Duties]],Holidays[Event],Holidays[Event]))</f>
        <v>1</v>
      </c>
      <c r="C34" s="355">
        <f t="shared" si="3"/>
        <v>46261</v>
      </c>
      <c r="D34" s="356"/>
      <c r="E34" s="357"/>
      <c r="F34" s="358"/>
      <c r="G34" s="357"/>
      <c r="H34" s="359" t="str">
        <f>IF(_xlfn.XLOOKUP(TimeSheet_August[[#This Row],[Date(s)]],Holidays[Date],Holidays[Event])=0,"",_xlfn.XLOOKUP(TimeSheet_August[[#This Row],[Date(s)]],Holidays[Date],Holidays[Event]))</f>
        <v/>
      </c>
      <c r="I34" s="224"/>
      <c r="J34" s="221">
        <f t="shared" si="0"/>
        <v>0</v>
      </c>
      <c r="K34" s="220">
        <f t="shared" si="1"/>
        <v>0</v>
      </c>
      <c r="L34" s="140">
        <f t="shared" si="4"/>
        <v>0</v>
      </c>
    </row>
    <row r="35" spans="1:12" ht="18" customHeight="1" x14ac:dyDescent="0.2">
      <c r="A35" s="352" t="b">
        <f>ISNA(_xlfn.XLOOKUP(TimeSheet_August[[#This Row],[Note For Other Assigned Duties]],Holidays[Event],Holidays[Event]))</f>
        <v>1</v>
      </c>
      <c r="C35" s="355">
        <f t="shared" si="3"/>
        <v>46262</v>
      </c>
      <c r="D35" s="356"/>
      <c r="E35" s="357"/>
      <c r="F35" s="358"/>
      <c r="G35" s="357"/>
      <c r="H35" s="359" t="str">
        <f>IF(_xlfn.XLOOKUP(TimeSheet_August[[#This Row],[Date(s)]],Holidays[Date],Holidays[Event])=0,"",_xlfn.XLOOKUP(TimeSheet_August[[#This Row],[Date(s)]],Holidays[Date],Holidays[Event]))</f>
        <v/>
      </c>
      <c r="I35" s="224"/>
      <c r="J35" s="221">
        <f t="shared" si="0"/>
        <v>0</v>
      </c>
      <c r="K35" s="141">
        <f t="shared" si="1"/>
        <v>0</v>
      </c>
      <c r="L35" s="142">
        <f t="shared" ref="L35:L38" si="5">IFERROR(K35/60,0)</f>
        <v>0</v>
      </c>
    </row>
    <row r="36" spans="1:12" ht="18" customHeight="1" x14ac:dyDescent="0.2">
      <c r="A36" s="352" t="b">
        <f>ISNA(_xlfn.XLOOKUP(TimeSheet_August[[#This Row],[Note For Other Assigned Duties]],Holidays[Event],Holidays[Event]))</f>
        <v>1</v>
      </c>
      <c r="C36" s="355">
        <f t="shared" si="3"/>
        <v>46263</v>
      </c>
      <c r="D36" s="369"/>
      <c r="E36" s="369"/>
      <c r="F36" s="370"/>
      <c r="G36" s="369"/>
      <c r="H36" s="367" t="str">
        <f>IF(_xlfn.XLOOKUP(TimeSheet_August[[#This Row],[Date(s)]],Holidays[Date],Holidays[Event])=0,"",_xlfn.XLOOKUP(TimeSheet_August[[#This Row],[Date(s)]],Holidays[Date],Holidays[Event]))</f>
        <v/>
      </c>
      <c r="I36" s="342"/>
      <c r="J36" s="221">
        <f t="shared" si="0"/>
        <v>0</v>
      </c>
      <c r="K36" s="143">
        <f t="shared" si="1"/>
        <v>0</v>
      </c>
      <c r="L36" s="142">
        <f t="shared" si="5"/>
        <v>0</v>
      </c>
    </row>
    <row r="37" spans="1:12" ht="18" customHeight="1" x14ac:dyDescent="0.2">
      <c r="A37" s="352" t="b">
        <f>ISNA(_xlfn.XLOOKUP(TimeSheet_August[[#This Row],[Note For Other Assigned Duties]],Holidays[Event],Holidays[Event]))</f>
        <v>1</v>
      </c>
      <c r="C37" s="355">
        <f t="shared" si="3"/>
        <v>46264</v>
      </c>
      <c r="D37" s="369"/>
      <c r="E37" s="369"/>
      <c r="F37" s="370"/>
      <c r="G37" s="369"/>
      <c r="H37" s="367" t="str">
        <f>IF(_xlfn.XLOOKUP(TimeSheet_August[[#This Row],[Date(s)]],Holidays[Date],Holidays[Event])=0,"",_xlfn.XLOOKUP(TimeSheet_August[[#This Row],[Date(s)]],Holidays[Date],Holidays[Event]))</f>
        <v/>
      </c>
      <c r="I37" s="342"/>
      <c r="J37" s="221">
        <f t="shared" si="0"/>
        <v>0</v>
      </c>
      <c r="K37" s="143">
        <f t="shared" si="1"/>
        <v>0</v>
      </c>
      <c r="L37" s="142">
        <f t="shared" si="5"/>
        <v>0</v>
      </c>
    </row>
    <row r="38" spans="1:12" ht="18" customHeight="1" thickBot="1" x14ac:dyDescent="0.25">
      <c r="A38" s="352" t="b">
        <f>ISNA(_xlfn.XLOOKUP(TimeSheet_August[[#This Row],[Note For Other Assigned Duties]],Holidays[Event],Holidays[Event]))</f>
        <v>0</v>
      </c>
      <c r="C38" s="355">
        <f>+C37+1</f>
        <v>46265</v>
      </c>
      <c r="D38" s="356"/>
      <c r="E38" s="357"/>
      <c r="F38" s="358"/>
      <c r="G38" s="357"/>
      <c r="H38" s="359" t="str">
        <f>IF(_xlfn.XLOOKUP(TimeSheet_August[[#This Row],[Date(s)]],Holidays[Date],Holidays[Event])=0,"",_xlfn.XLOOKUP(TimeSheet_August[[#This Row],[Date(s)]],Holidays[Date],Holidays[Event]))</f>
        <v>Labour Day</v>
      </c>
      <c r="I38" s="224"/>
      <c r="J38" s="222">
        <f t="shared" si="0"/>
        <v>0</v>
      </c>
      <c r="K38" s="144">
        <f t="shared" si="1"/>
        <v>0</v>
      </c>
      <c r="L38" s="145">
        <f t="shared" si="5"/>
        <v>0</v>
      </c>
    </row>
    <row r="39" spans="1:12" ht="20.25" customHeight="1" thickTop="1" x14ac:dyDescent="0.2">
      <c r="C39" s="27"/>
      <c r="D39" s="28"/>
      <c r="E39" s="29"/>
      <c r="F39" s="28"/>
      <c r="G39" s="28"/>
      <c r="H39" s="28"/>
      <c r="I39" s="30"/>
      <c r="J39" s="14"/>
    </row>
    <row r="40" spans="1:12" ht="20.25" customHeight="1" x14ac:dyDescent="0.2">
      <c r="C40" s="13"/>
      <c r="D40" s="11"/>
      <c r="E40" s="11"/>
      <c r="F40" s="11"/>
      <c r="G40" s="11"/>
      <c r="H40" s="12"/>
      <c r="I40" s="12"/>
      <c r="J40" s="11"/>
    </row>
    <row r="41" spans="1:12" ht="20.25" customHeight="1" x14ac:dyDescent="0.2">
      <c r="C41" s="10"/>
      <c r="D41" s="10"/>
      <c r="E41" s="10"/>
      <c r="F41" s="10"/>
      <c r="G41" s="10"/>
      <c r="H41" s="10"/>
      <c r="I41" s="10"/>
    </row>
  </sheetData>
  <mergeCells count="11">
    <mergeCell ref="C1:J1"/>
    <mergeCell ref="K1:L1"/>
    <mergeCell ref="K2:L2"/>
    <mergeCell ref="K3:L3"/>
    <mergeCell ref="K4:L4"/>
    <mergeCell ref="D3:F3"/>
    <mergeCell ref="K5:L5"/>
    <mergeCell ref="K6:L6"/>
    <mergeCell ref="J2:J3"/>
    <mergeCell ref="I2:I3"/>
    <mergeCell ref="J4:J5"/>
  </mergeCells>
  <conditionalFormatting sqref="C8:I38">
    <cfRule type="expression" dxfId="11" priority="1">
      <formula>OR(IF(WEEKDAY($C8)=1,1),IF(WEEKDAY($C8)=7,1),IF($A8=FALSE,1))</formula>
    </cfRule>
  </conditionalFormatting>
  <conditionalFormatting sqref="F6">
    <cfRule type="colorScale" priority="14">
      <colorScale>
        <cfvo type="formula" val="$C$6*0.5"/>
        <cfvo type="formula" val="$C$6*0.67"/>
        <cfvo type="formula" val="$C$6*0.83"/>
        <color rgb="FF00B050"/>
        <color rgb="FFFFEB84"/>
        <color rgb="FFFF0000"/>
      </colorScale>
    </cfRule>
  </conditionalFormatting>
  <dataValidations count="19">
    <dataValidation allowBlank="1" showInputMessage="1" showErrorMessage="1" prompt="Total Assignable Hours Worked to date are automatically calculated in cell below" sqref="F5 J4" xr:uid="{00000000-0002-0000-1100-000000000000}"/>
    <dataValidation allowBlank="1" showInputMessage="1" showErrorMessage="1" prompt="Total Assignable Hours Worked to date automatically calculated in this cell." sqref="F6 J6" xr:uid="{00000000-0002-0000-1100-000001000000}"/>
    <dataValidation allowBlank="1" showInputMessage="1" showErrorMessage="1" prompt="Total Hours Worked are automatically calculated in this cell" sqref="D6:E6" xr:uid="{00000000-0002-0000-1100-000002000000}"/>
    <dataValidation allowBlank="1" showInputMessage="1" showErrorMessage="1" prompt="Enter Total Work Week Hours in this cell" sqref="C6" xr:uid="{00000000-0002-0000-1100-000003000000}"/>
    <dataValidation allowBlank="1" showInputMessage="1" showErrorMessage="1" prompt="Regular Hours are automatically calculated in cell below" sqref="D5" xr:uid="{00000000-0002-0000-1100-000004000000}"/>
    <dataValidation allowBlank="1" showInputMessage="1" showErrorMessage="1" prompt="Total Assignable Hours Worked are automatically calculated in cell below" sqref="E5" xr:uid="{00000000-0002-0000-1100-000005000000}"/>
    <dataValidation allowBlank="1" showInputMessage="1" showErrorMessage="1" prompt="Enter Total Assignable Hours in cell below" sqref="C5" xr:uid="{00000000-0002-0000-1100-000006000000}"/>
    <dataValidation allowBlank="1" showInputMessage="1" showErrorMessage="1" prompt="Enter School Name in this cell" sqref="D3" xr:uid="{00000000-0002-0000-1100-000007000000}"/>
    <dataValidation allowBlank="1" showInputMessage="1" showErrorMessage="1" prompt="Enter School Name in cell to the right" sqref="C3" xr:uid="{00000000-0002-0000-1100-000008000000}"/>
    <dataValidation allowBlank="1" showInputMessage="1" showErrorMessage="1" prompt="Enter Teacher's FTE in this cell" sqref="E2" xr:uid="{00000000-0002-0000-1100-000009000000}"/>
    <dataValidation allowBlank="1" showInputMessage="1" showErrorMessage="1" prompt="Enter Teacher Name in this cell" sqref="D2" xr:uid="{00000000-0002-0000-1100-00000A000000}"/>
    <dataValidation allowBlank="1" showInputMessage="1" showErrorMessage="1" prompt="Enter Teacher Name and FTE in cells to the right" sqref="C2" xr:uid="{00000000-0002-0000-1100-00000B000000}"/>
    <dataValidation allowBlank="1" showInputMessage="1" showErrorMessage="1" prompt="Enter Teacher and School details in cells below" sqref="C1" xr:uid="{00000000-0002-0000-1100-00000C000000}"/>
    <dataValidation allowBlank="1" showInputMessage="1" showErrorMessage="1" prompt="Use this worksheet to track hours worked in a work week. Enter Date and Times in TimeSheet table. Total Hours, Regular Hours and Overtime Hours are automatically calculated" sqref="A1:B1" xr:uid="{00000000-0002-0000-1100-00000D000000}"/>
    <dataValidation allowBlank="1" showErrorMessage="1" sqref="J2 G5:I6 C41:I1048576 C40:G40 S1:XFD7 F39:H39 G2:H3 R1:R4 D36:G37 N10:O11 M8:M11 Q1:Q6 C8:C39 J39:XFD1048576 M1:M6 D39 O1:P2 P3:P11 R8:XFD38 N5:O7 J35:L38 I36:I37 Q8:Q11 M12:Q38 A2:B1048576" xr:uid="{00000000-0002-0000-1100-00000E000000}"/>
    <dataValidation allowBlank="1" showInputMessage="1" showErrorMessage="1" prompt="adsfa" sqref="I2" xr:uid="{00000000-0002-0000-1100-00000F000000}"/>
    <dataValidation allowBlank="1" showInputMessage="1" showErrorMessage="1" prompt="Enter Date in this column under this heading. Use heading filters to find specific entries" sqref="C7" xr:uid="{00000000-0002-0000-1100-000010000000}"/>
    <dataValidation allowBlank="1" showInputMessage="1" showErrorMessage="1" prompt="Assigned Hours Worked are automatically calculated in this column under this heading." sqref="K7:L34" xr:uid="{00000000-0002-0000-1100-000011000000}"/>
    <dataValidation allowBlank="1" showInputMessage="1" showErrorMessage="1" prompt="Enter Assigned Time After School in this column under this heading." sqref="I38 J8:J34 I7:I35" xr:uid="{00000000-0002-0000-1100-000012000000}"/>
  </dataValidations>
  <hyperlinks>
    <hyperlink ref="K2" location="'Mon-Day 1-S1'!Print_Titles" display="MON | Day 1 - Sem 1" xr:uid="{00000000-0004-0000-1100-000002000000}"/>
    <hyperlink ref="K3" location="'Tue-Day 2-S1'!Print_Titles" display="TUE | Day 2 - Sem 1" xr:uid="{00000000-0004-0000-1100-000003000000}"/>
    <hyperlink ref="K4" location="'Wed-Day 3-S1'!Print_Titles" display="WED | Day 3 - Sem 1" xr:uid="{00000000-0004-0000-1100-000004000000}"/>
    <hyperlink ref="K5" location="'Thu-Day 4-S1'!Print_Titles" display="THU | Day 4 - Sem 1" xr:uid="{00000000-0004-0000-1100-000005000000}"/>
    <hyperlink ref="K6" location="'Fri-Day 5-S1'!Print_Titles" display="FRI | Day 5 - Sem 1" xr:uid="{00000000-0004-0000-1100-000006000000}"/>
    <hyperlink ref="N2" location="'Day 6-S1'!Print_Titles" display="Day 6 - Sem 1" xr:uid="{00000000-0004-0000-1100-000007000000}"/>
    <hyperlink ref="N3" location="'Early Out 1-S1'!Print_Titles" display="Early Out 1 - Sem 1" xr:uid="{00000000-0004-0000-1100-000008000000}"/>
    <hyperlink ref="N4" location="'Early Out 2-S1'!Print_Titles" display="Early Out 2 - Sem 1" xr:uid="{00000000-0004-0000-1100-000009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47B7-C975-4D47-9748-3F15CE2E40D6}">
  <sheetPr>
    <tabColor theme="0" tint="-0.14999847407452621"/>
    <pageSetUpPr fitToPage="1"/>
  </sheetPr>
  <dimension ref="A1:H71"/>
  <sheetViews>
    <sheetView tabSelected="1" zoomScaleNormal="100" workbookViewId="0">
      <selection activeCell="C5" sqref="C5"/>
    </sheetView>
  </sheetViews>
  <sheetFormatPr defaultColWidth="9" defaultRowHeight="15" thickBottom="1" x14ac:dyDescent="0.25"/>
  <cols>
    <col min="1" max="1" width="26.125" style="233" customWidth="1"/>
    <col min="2" max="2" width="19.75" style="233" customWidth="1"/>
    <col min="3" max="3" width="14.375" style="233" customWidth="1"/>
    <col min="4" max="4" width="13.875" style="233" customWidth="1"/>
    <col min="5" max="5" width="16.875" style="233" customWidth="1"/>
    <col min="6" max="6" width="15.5" style="233" customWidth="1"/>
    <col min="7" max="7" width="12.625" style="233" customWidth="1"/>
    <col min="8" max="16384" width="9" style="233"/>
  </cols>
  <sheetData>
    <row r="1" spans="1:8" ht="15" customHeight="1" thickBot="1" x14ac:dyDescent="0.25">
      <c r="A1" s="436" t="s">
        <v>147</v>
      </c>
      <c r="B1" s="437"/>
      <c r="C1" s="438"/>
      <c r="D1" s="442" t="s">
        <v>138</v>
      </c>
      <c r="E1" s="443"/>
      <c r="F1" s="431" t="str">
        <f>IF(HOME!C3="Type your name here.","Enter your name on the Home tab.",HOME!C3)</f>
        <v>Enter your name on the Home tab.</v>
      </c>
      <c r="G1" s="432"/>
      <c r="H1" s="433"/>
    </row>
    <row r="2" spans="1:8" thickBot="1" x14ac:dyDescent="0.25">
      <c r="A2" s="439"/>
      <c r="B2" s="440"/>
      <c r="C2" s="441"/>
      <c r="D2" s="444" t="s">
        <v>141</v>
      </c>
      <c r="E2" s="445"/>
      <c r="F2" s="431" t="str">
        <f>IF(HOME!C4="Type your school here.","Enter your school on the Home tab.",HOME!C4)</f>
        <v>Enter your school on the Home tab.</v>
      </c>
      <c r="G2" s="432"/>
      <c r="H2" s="433"/>
    </row>
    <row r="3" spans="1:8" ht="23.25" thickBot="1" x14ac:dyDescent="0.25">
      <c r="A3" s="289"/>
      <c r="B3" s="289"/>
      <c r="C3" s="289"/>
      <c r="D3" s="290"/>
      <c r="E3" s="290"/>
      <c r="F3" s="291"/>
      <c r="G3" s="291"/>
    </row>
    <row r="4" spans="1:8" ht="15.75" customHeight="1" thickBot="1" x14ac:dyDescent="0.25">
      <c r="A4" s="446" t="s">
        <v>155</v>
      </c>
      <c r="B4" s="446"/>
      <c r="C4" s="275">
        <f>HOME!C5</f>
        <v>1</v>
      </c>
      <c r="D4" s="245"/>
      <c r="E4" s="243"/>
      <c r="F4" s="243"/>
    </row>
    <row r="5" spans="1:8" ht="48.75" customHeight="1" thickBot="1" x14ac:dyDescent="0.25">
      <c r="A5" s="446" t="s">
        <v>156</v>
      </c>
      <c r="B5" s="446"/>
      <c r="C5" s="273">
        <f>HOME!I3</f>
        <v>1200</v>
      </c>
      <c r="G5" s="292" t="s">
        <v>189</v>
      </c>
    </row>
    <row r="6" spans="1:8" ht="15.75" customHeight="1" thickBot="1" x14ac:dyDescent="0.25">
      <c r="A6" s="447" t="s">
        <v>157</v>
      </c>
      <c r="B6" s="447"/>
      <c r="C6" s="273">
        <f>HOME!C6</f>
        <v>916</v>
      </c>
      <c r="D6" s="448" t="s">
        <v>190</v>
      </c>
      <c r="E6" s="449"/>
      <c r="F6" s="452">
        <f>C6+C7</f>
        <v>1200</v>
      </c>
      <c r="G6" s="454">
        <f>HOME!I3</f>
        <v>1200</v>
      </c>
    </row>
    <row r="7" spans="1:8" ht="15.75" customHeight="1" thickBot="1" x14ac:dyDescent="0.25">
      <c r="A7" s="447" t="s">
        <v>183</v>
      </c>
      <c r="B7" s="447"/>
      <c r="C7" s="273">
        <f>HOME!F6</f>
        <v>284</v>
      </c>
      <c r="D7" s="450"/>
      <c r="E7" s="451"/>
      <c r="F7" s="453"/>
      <c r="G7" s="455"/>
    </row>
    <row r="8" spans="1:8" ht="15.75" customHeight="1" thickBot="1" x14ac:dyDescent="0.25">
      <c r="A8" s="435"/>
      <c r="B8" s="435"/>
      <c r="C8" s="274"/>
    </row>
    <row r="9" spans="1:8" ht="15.75" customHeight="1" thickBot="1" x14ac:dyDescent="0.25">
      <c r="A9" s="289"/>
      <c r="B9" s="289"/>
      <c r="C9" s="289"/>
      <c r="D9" s="290"/>
      <c r="E9" s="290"/>
      <c r="F9" s="291"/>
      <c r="G9" s="291"/>
    </row>
    <row r="10" spans="1:8" ht="62.25" customHeight="1" thickBot="1" x14ac:dyDescent="0.25">
      <c r="A10" s="244"/>
      <c r="B10" s="284" t="s">
        <v>228</v>
      </c>
      <c r="C10" s="284" t="s">
        <v>229</v>
      </c>
      <c r="D10" s="285" t="s">
        <v>148</v>
      </c>
      <c r="E10" s="286"/>
      <c r="F10" s="287"/>
      <c r="G10" s="288" t="s">
        <v>18</v>
      </c>
      <c r="H10" s="235"/>
    </row>
    <row r="11" spans="1:8" ht="15.75" thickTop="1" thickBot="1" x14ac:dyDescent="0.25">
      <c r="A11" s="236" t="s">
        <v>159</v>
      </c>
      <c r="B11" s="295"/>
      <c r="C11" s="295"/>
      <c r="D11" s="267">
        <f>B11+C11</f>
        <v>0</v>
      </c>
      <c r="E11" s="397" t="s">
        <v>184</v>
      </c>
      <c r="F11" s="398"/>
      <c r="G11" s="456">
        <v>360</v>
      </c>
      <c r="H11" s="235"/>
    </row>
    <row r="12" spans="1:8" thickBot="1" x14ac:dyDescent="0.25">
      <c r="A12" s="238" t="s">
        <v>158</v>
      </c>
      <c r="B12" s="296"/>
      <c r="C12" s="296"/>
      <c r="D12" s="268">
        <f t="shared" ref="D12:D16" si="0">B12+C12</f>
        <v>0</v>
      </c>
      <c r="E12" s="399"/>
      <c r="F12" s="400"/>
      <c r="G12" s="457"/>
      <c r="H12" s="235"/>
    </row>
    <row r="13" spans="1:8" ht="31.5" customHeight="1" thickBot="1" x14ac:dyDescent="0.25">
      <c r="A13" s="255" t="s">
        <v>160</v>
      </c>
      <c r="B13" s="296"/>
      <c r="C13" s="296"/>
      <c r="D13" s="269">
        <f t="shared" si="0"/>
        <v>0</v>
      </c>
      <c r="E13" s="399" t="s">
        <v>178</v>
      </c>
      <c r="F13" s="400"/>
      <c r="G13" s="303">
        <f>HOME!I3</f>
        <v>1200</v>
      </c>
      <c r="H13" s="235"/>
    </row>
    <row r="14" spans="1:8" ht="15" customHeight="1" thickBot="1" x14ac:dyDescent="0.25">
      <c r="A14" s="238" t="s">
        <v>161</v>
      </c>
      <c r="B14" s="296"/>
      <c r="C14" s="296"/>
      <c r="D14" s="268">
        <f t="shared" si="0"/>
        <v>0</v>
      </c>
      <c r="E14" s="254"/>
      <c r="F14" s="276"/>
      <c r="G14" s="276"/>
      <c r="H14" s="235"/>
    </row>
    <row r="15" spans="1:8" ht="15.75" customHeight="1" thickBot="1" x14ac:dyDescent="0.25">
      <c r="A15" s="255" t="s">
        <v>162</v>
      </c>
      <c r="B15" s="296"/>
      <c r="C15" s="296"/>
      <c r="D15" s="269">
        <f t="shared" si="0"/>
        <v>0</v>
      </c>
      <c r="E15" s="409" t="s">
        <v>149</v>
      </c>
      <c r="F15" s="409"/>
      <c r="G15" s="410"/>
      <c r="H15" s="235"/>
    </row>
    <row r="16" spans="1:8" thickBot="1" x14ac:dyDescent="0.25">
      <c r="A16" s="240" t="s">
        <v>163</v>
      </c>
      <c r="B16" s="297"/>
      <c r="C16" s="297"/>
      <c r="D16" s="270">
        <f t="shared" si="0"/>
        <v>0</v>
      </c>
      <c r="E16" s="411"/>
      <c r="F16" s="411"/>
      <c r="G16" s="412"/>
      <c r="H16" s="235"/>
    </row>
    <row r="17" spans="1:8" ht="15.75" customHeight="1" thickTop="1" thickBot="1" x14ac:dyDescent="0.25">
      <c r="A17" s="255" t="s">
        <v>200</v>
      </c>
      <c r="B17" s="295"/>
      <c r="C17" s="295"/>
      <c r="D17" s="267">
        <f>B17+C17</f>
        <v>0</v>
      </c>
      <c r="E17" s="411"/>
      <c r="F17" s="411"/>
      <c r="G17" s="412"/>
      <c r="H17" s="235"/>
    </row>
    <row r="18" spans="1:8" thickBot="1" x14ac:dyDescent="0.25">
      <c r="A18" s="238" t="s">
        <v>201</v>
      </c>
      <c r="B18" s="300"/>
      <c r="C18" s="300"/>
      <c r="D18" s="268">
        <f>B18+C18</f>
        <v>0</v>
      </c>
      <c r="E18" s="411"/>
      <c r="F18" s="411"/>
      <c r="G18" s="412"/>
      <c r="H18" s="235"/>
    </row>
    <row r="19" spans="1:8" thickBot="1" x14ac:dyDescent="0.25">
      <c r="A19" s="255" t="s">
        <v>202</v>
      </c>
      <c r="B19" s="301"/>
      <c r="C19" s="301"/>
      <c r="D19" s="268">
        <f>B19+C19</f>
        <v>0</v>
      </c>
      <c r="E19" s="411"/>
      <c r="F19" s="411"/>
      <c r="G19" s="412"/>
      <c r="H19" s="235"/>
    </row>
    <row r="20" spans="1:8" ht="15.75" customHeight="1" thickBot="1" x14ac:dyDescent="0.25">
      <c r="A20" s="240" t="s">
        <v>203</v>
      </c>
      <c r="B20" s="302"/>
      <c r="C20" s="302"/>
      <c r="D20" s="268">
        <f>B120+C20</f>
        <v>0</v>
      </c>
      <c r="E20" s="411"/>
      <c r="F20" s="411"/>
      <c r="G20" s="412"/>
      <c r="H20" s="235"/>
    </row>
    <row r="21" spans="1:8" ht="15.75" customHeight="1" thickTop="1" thickBot="1" x14ac:dyDescent="0.25">
      <c r="A21" s="242" t="s">
        <v>164</v>
      </c>
      <c r="B21" s="295"/>
      <c r="C21" s="295"/>
      <c r="D21" s="267">
        <f t="shared" ref="D21:D34" si="1">B21+C21</f>
        <v>0</v>
      </c>
      <c r="E21" s="411"/>
      <c r="F21" s="411"/>
      <c r="G21" s="412"/>
      <c r="H21" s="235"/>
    </row>
    <row r="22" spans="1:8" thickBot="1" x14ac:dyDescent="0.25">
      <c r="A22" s="240" t="s">
        <v>165</v>
      </c>
      <c r="B22" s="298"/>
      <c r="C22" s="298"/>
      <c r="D22" s="271">
        <f t="shared" si="1"/>
        <v>0</v>
      </c>
      <c r="E22" s="413"/>
      <c r="F22" s="413"/>
      <c r="G22" s="414"/>
      <c r="H22" s="235"/>
    </row>
    <row r="23" spans="1:8" ht="15.75" customHeight="1" thickTop="1" thickBot="1" x14ac:dyDescent="0.25">
      <c r="A23" s="236" t="s">
        <v>166</v>
      </c>
      <c r="B23" s="299"/>
      <c r="C23" s="299"/>
      <c r="D23" s="272">
        <f t="shared" si="1"/>
        <v>0</v>
      </c>
      <c r="E23" s="245"/>
      <c r="F23" s="243"/>
      <c r="G23" s="243"/>
    </row>
    <row r="24" spans="1:8" ht="15.75" customHeight="1" thickBot="1" x14ac:dyDescent="0.25">
      <c r="A24" s="238" t="s">
        <v>167</v>
      </c>
      <c r="B24" s="296"/>
      <c r="C24" s="296"/>
      <c r="D24" s="268">
        <f t="shared" si="1"/>
        <v>0</v>
      </c>
      <c r="E24" s="235"/>
    </row>
    <row r="25" spans="1:8" thickBot="1" x14ac:dyDescent="0.25">
      <c r="A25" s="238" t="s">
        <v>168</v>
      </c>
      <c r="B25" s="296"/>
      <c r="C25" s="296"/>
      <c r="D25" s="268">
        <f t="shared" si="1"/>
        <v>0</v>
      </c>
      <c r="E25" s="235"/>
    </row>
    <row r="26" spans="1:8" ht="15" customHeight="1" thickBot="1" x14ac:dyDescent="0.25">
      <c r="A26" s="242" t="s">
        <v>169</v>
      </c>
      <c r="B26" s="300"/>
      <c r="C26" s="300"/>
      <c r="D26" s="272">
        <f t="shared" si="1"/>
        <v>0</v>
      </c>
      <c r="E26" s="235"/>
    </row>
    <row r="27" spans="1:8" thickBot="1" x14ac:dyDescent="0.25">
      <c r="A27" s="238" t="s">
        <v>170</v>
      </c>
      <c r="B27" s="301"/>
      <c r="C27" s="301"/>
      <c r="D27" s="239">
        <f t="shared" si="1"/>
        <v>0</v>
      </c>
    </row>
    <row r="28" spans="1:8" thickBot="1" x14ac:dyDescent="0.25">
      <c r="A28" s="240" t="s">
        <v>171</v>
      </c>
      <c r="B28" s="302"/>
      <c r="C28" s="302"/>
      <c r="D28" s="241">
        <f t="shared" si="1"/>
        <v>0</v>
      </c>
    </row>
    <row r="29" spans="1:8" ht="16.5" customHeight="1" thickTop="1" thickBot="1" x14ac:dyDescent="0.25">
      <c r="A29" s="255" t="s">
        <v>204</v>
      </c>
      <c r="B29" s="295"/>
      <c r="C29" s="295"/>
      <c r="D29" s="268">
        <f t="shared" si="1"/>
        <v>0</v>
      </c>
    </row>
    <row r="30" spans="1:8" ht="15.75" customHeight="1" thickBot="1" x14ac:dyDescent="0.25">
      <c r="A30" s="238" t="s">
        <v>205</v>
      </c>
      <c r="B30" s="300"/>
      <c r="C30" s="300"/>
      <c r="D30" s="268">
        <f t="shared" si="1"/>
        <v>0</v>
      </c>
    </row>
    <row r="31" spans="1:8" ht="15.95" customHeight="1" thickBot="1" x14ac:dyDescent="0.25">
      <c r="A31" s="255" t="s">
        <v>206</v>
      </c>
      <c r="B31" s="301"/>
      <c r="C31" s="301"/>
      <c r="D31" s="268">
        <f t="shared" si="1"/>
        <v>0</v>
      </c>
    </row>
    <row r="32" spans="1:8" ht="15" customHeight="1" thickBot="1" x14ac:dyDescent="0.25">
      <c r="A32" s="240" t="s">
        <v>207</v>
      </c>
      <c r="B32" s="302"/>
      <c r="C32" s="302"/>
      <c r="D32" s="268">
        <f t="shared" si="1"/>
        <v>0</v>
      </c>
    </row>
    <row r="33" spans="1:8" ht="15" customHeight="1" thickTop="1" thickBot="1" x14ac:dyDescent="0.25">
      <c r="A33" s="242" t="s">
        <v>172</v>
      </c>
      <c r="B33" s="300"/>
      <c r="C33" s="300"/>
      <c r="D33" s="237">
        <f t="shared" si="1"/>
        <v>0</v>
      </c>
    </row>
    <row r="34" spans="1:8" ht="15" customHeight="1" thickBot="1" x14ac:dyDescent="0.25">
      <c r="A34" s="240" t="s">
        <v>173</v>
      </c>
      <c r="B34" s="302"/>
      <c r="C34" s="302"/>
      <c r="D34" s="256">
        <f t="shared" si="1"/>
        <v>0</v>
      </c>
    </row>
    <row r="35" spans="1:8" ht="15" customHeight="1" thickTop="1" thickBot="1" x14ac:dyDescent="0.25"/>
    <row r="36" spans="1:8" ht="15" customHeight="1" thickBot="1" x14ac:dyDescent="0.25"/>
    <row r="37" spans="1:8" ht="15.95" customHeight="1" thickBot="1" x14ac:dyDescent="0.25">
      <c r="A37" s="401" t="s">
        <v>150</v>
      </c>
      <c r="B37" s="402"/>
      <c r="C37" s="405" t="s">
        <v>153</v>
      </c>
      <c r="D37" s="401" t="s">
        <v>151</v>
      </c>
      <c r="E37" s="407"/>
      <c r="F37" s="458" t="s">
        <v>179</v>
      </c>
      <c r="G37" s="405"/>
    </row>
    <row r="38" spans="1:8" ht="33.75" customHeight="1" thickBot="1" x14ac:dyDescent="0.25">
      <c r="A38" s="403"/>
      <c r="B38" s="404"/>
      <c r="C38" s="406"/>
      <c r="D38" s="403"/>
      <c r="E38" s="408"/>
      <c r="F38" s="459"/>
      <c r="G38" s="460"/>
      <c r="H38" s="235"/>
    </row>
    <row r="39" spans="1:8" ht="15.95" customHeight="1" thickTop="1" thickBot="1" x14ac:dyDescent="0.25">
      <c r="A39" s="236" t="s">
        <v>159</v>
      </c>
      <c r="B39" s="278"/>
      <c r="C39" s="263">
        <f t="shared" ref="C39:C62" si="2">B11*B39</f>
        <v>0</v>
      </c>
      <c r="D39" s="419"/>
      <c r="E39" s="420"/>
      <c r="F39" s="425">
        <f>((C11*B39)+(C12*B40)+(C13*B41)+(C14*B42)+(C15*B43)+(C16*B44)+(C17*B45)+(C18*B46)+(C19*B47)+(C20*B48)+(C21*B49)+(C22*B50)+(C23*B51)+(C24*B52)+(C25*B53)+(C26*B54)+(C27*B55)+(C28*B56)+(C29*B57)+(C30*B58)+(C31*B59)+(C32*B60)+(C33*B61)+(C34*B62)+(D39*G11)+F64)</f>
        <v>0</v>
      </c>
      <c r="G39" s="426"/>
    </row>
    <row r="40" spans="1:8" ht="15" customHeight="1" thickBot="1" x14ac:dyDescent="0.25">
      <c r="A40" s="238" t="s">
        <v>158</v>
      </c>
      <c r="B40" s="279"/>
      <c r="C40" s="264">
        <f t="shared" si="2"/>
        <v>0</v>
      </c>
      <c r="D40" s="421"/>
      <c r="E40" s="422"/>
      <c r="F40" s="427"/>
      <c r="G40" s="428"/>
    </row>
    <row r="41" spans="1:8" ht="15" customHeight="1" thickBot="1" x14ac:dyDescent="0.25">
      <c r="A41" s="238" t="s">
        <v>160</v>
      </c>
      <c r="B41" s="279"/>
      <c r="C41" s="264">
        <f t="shared" si="2"/>
        <v>0</v>
      </c>
      <c r="D41" s="421"/>
      <c r="E41" s="422"/>
      <c r="F41" s="427"/>
      <c r="G41" s="428"/>
    </row>
    <row r="42" spans="1:8" ht="15" customHeight="1" thickBot="1" x14ac:dyDescent="0.25">
      <c r="A42" s="238" t="s">
        <v>161</v>
      </c>
      <c r="B42" s="279"/>
      <c r="C42" s="264">
        <f t="shared" si="2"/>
        <v>0</v>
      </c>
      <c r="D42" s="421"/>
      <c r="E42" s="422"/>
      <c r="F42" s="427"/>
      <c r="G42" s="428"/>
    </row>
    <row r="43" spans="1:8" ht="15" customHeight="1" thickBot="1" x14ac:dyDescent="0.25">
      <c r="A43" s="238" t="s">
        <v>162</v>
      </c>
      <c r="B43" s="279"/>
      <c r="C43" s="264">
        <f t="shared" si="2"/>
        <v>0</v>
      </c>
      <c r="D43" s="421"/>
      <c r="E43" s="422"/>
      <c r="F43" s="427"/>
      <c r="G43" s="428"/>
    </row>
    <row r="44" spans="1:8" ht="15" customHeight="1" thickBot="1" x14ac:dyDescent="0.25">
      <c r="A44" s="240" t="s">
        <v>163</v>
      </c>
      <c r="B44" s="280"/>
      <c r="C44" s="265">
        <f t="shared" si="2"/>
        <v>0</v>
      </c>
      <c r="D44" s="421"/>
      <c r="E44" s="422"/>
      <c r="F44" s="427"/>
      <c r="G44" s="428"/>
    </row>
    <row r="45" spans="1:8" ht="15.95" customHeight="1" thickTop="1" thickBot="1" x14ac:dyDescent="0.25">
      <c r="A45" s="255" t="s">
        <v>192</v>
      </c>
      <c r="B45" s="295"/>
      <c r="C45" s="269">
        <f t="shared" si="2"/>
        <v>0</v>
      </c>
      <c r="D45" s="421"/>
      <c r="E45" s="422"/>
      <c r="F45" s="427"/>
      <c r="G45" s="428"/>
    </row>
    <row r="46" spans="1:8" ht="15" customHeight="1" thickBot="1" x14ac:dyDescent="0.25">
      <c r="A46" s="238" t="s">
        <v>193</v>
      </c>
      <c r="B46" s="300"/>
      <c r="C46" s="269">
        <f t="shared" si="2"/>
        <v>0</v>
      </c>
      <c r="D46" s="421"/>
      <c r="E46" s="422"/>
      <c r="F46" s="427"/>
      <c r="G46" s="428"/>
    </row>
    <row r="47" spans="1:8" ht="15.75" customHeight="1" thickBot="1" x14ac:dyDescent="0.25">
      <c r="A47" s="255" t="s">
        <v>194</v>
      </c>
      <c r="B47" s="301"/>
      <c r="C47" s="269">
        <f t="shared" si="2"/>
        <v>0</v>
      </c>
      <c r="D47" s="421"/>
      <c r="E47" s="422"/>
      <c r="F47" s="427"/>
      <c r="G47" s="428"/>
    </row>
    <row r="48" spans="1:8" ht="15" customHeight="1" thickBot="1" x14ac:dyDescent="0.25">
      <c r="A48" s="240" t="s">
        <v>195</v>
      </c>
      <c r="B48" s="302"/>
      <c r="C48" s="315">
        <f t="shared" si="2"/>
        <v>0</v>
      </c>
      <c r="D48" s="421"/>
      <c r="E48" s="422"/>
      <c r="F48" s="427"/>
      <c r="G48" s="428"/>
    </row>
    <row r="49" spans="1:7" ht="15" customHeight="1" thickTop="1" thickBot="1" x14ac:dyDescent="0.25">
      <c r="A49" s="242" t="s">
        <v>164</v>
      </c>
      <c r="B49" s="281"/>
      <c r="C49" s="266">
        <f t="shared" si="2"/>
        <v>0</v>
      </c>
      <c r="D49" s="421"/>
      <c r="E49" s="422"/>
      <c r="F49" s="427"/>
      <c r="G49" s="428"/>
    </row>
    <row r="50" spans="1:7" ht="15" customHeight="1" thickBot="1" x14ac:dyDescent="0.25">
      <c r="A50" s="240" t="s">
        <v>165</v>
      </c>
      <c r="B50" s="280"/>
      <c r="C50" s="265">
        <f t="shared" si="2"/>
        <v>0</v>
      </c>
      <c r="D50" s="421"/>
      <c r="E50" s="422"/>
      <c r="F50" s="427"/>
      <c r="G50" s="428"/>
    </row>
    <row r="51" spans="1:7" ht="14.25" customHeight="1" thickTop="1" thickBot="1" x14ac:dyDescent="0.25">
      <c r="A51" s="236" t="s">
        <v>166</v>
      </c>
      <c r="B51" s="278"/>
      <c r="C51" s="263">
        <f t="shared" si="2"/>
        <v>0</v>
      </c>
      <c r="D51" s="421"/>
      <c r="E51" s="422"/>
      <c r="F51" s="427"/>
      <c r="G51" s="428"/>
    </row>
    <row r="52" spans="1:7" ht="14.25" customHeight="1" thickBot="1" x14ac:dyDescent="0.25">
      <c r="A52" s="238" t="s">
        <v>167</v>
      </c>
      <c r="B52" s="279"/>
      <c r="C52" s="264">
        <f t="shared" si="2"/>
        <v>0</v>
      </c>
      <c r="D52" s="421"/>
      <c r="E52" s="422"/>
      <c r="F52" s="427"/>
      <c r="G52" s="428"/>
    </row>
    <row r="53" spans="1:7" ht="14.25" customHeight="1" thickBot="1" x14ac:dyDescent="0.25">
      <c r="A53" s="238" t="s">
        <v>168</v>
      </c>
      <c r="B53" s="279"/>
      <c r="C53" s="264">
        <f t="shared" si="2"/>
        <v>0</v>
      </c>
      <c r="D53" s="421"/>
      <c r="E53" s="422"/>
      <c r="F53" s="427"/>
      <c r="G53" s="428"/>
    </row>
    <row r="54" spans="1:7" ht="14.25" customHeight="1" thickBot="1" x14ac:dyDescent="0.25">
      <c r="A54" s="238" t="s">
        <v>169</v>
      </c>
      <c r="B54" s="279"/>
      <c r="C54" s="264">
        <f t="shared" si="2"/>
        <v>0</v>
      </c>
      <c r="D54" s="421"/>
      <c r="E54" s="422"/>
      <c r="F54" s="427"/>
      <c r="G54" s="428"/>
    </row>
    <row r="55" spans="1:7" ht="14.25" customHeight="1" thickBot="1" x14ac:dyDescent="0.25">
      <c r="A55" s="238" t="s">
        <v>170</v>
      </c>
      <c r="B55" s="279"/>
      <c r="C55" s="264">
        <f t="shared" si="2"/>
        <v>0</v>
      </c>
      <c r="D55" s="421"/>
      <c r="E55" s="422"/>
      <c r="F55" s="427"/>
      <c r="G55" s="428"/>
    </row>
    <row r="56" spans="1:7" ht="14.25" customHeight="1" thickBot="1" x14ac:dyDescent="0.25">
      <c r="A56" s="240" t="s">
        <v>171</v>
      </c>
      <c r="B56" s="280"/>
      <c r="C56" s="265">
        <f t="shared" si="2"/>
        <v>0</v>
      </c>
      <c r="D56" s="421"/>
      <c r="E56" s="422"/>
      <c r="F56" s="427"/>
      <c r="G56" s="428"/>
    </row>
    <row r="57" spans="1:7" ht="14.25" customHeight="1" thickTop="1" thickBot="1" x14ac:dyDescent="0.25">
      <c r="A57" s="255" t="s">
        <v>196</v>
      </c>
      <c r="B57" s="295"/>
      <c r="C57" s="269">
        <f t="shared" si="2"/>
        <v>0</v>
      </c>
      <c r="D57" s="421"/>
      <c r="E57" s="422"/>
      <c r="F57" s="427"/>
      <c r="G57" s="428"/>
    </row>
    <row r="58" spans="1:7" ht="14.25" customHeight="1" thickBot="1" x14ac:dyDescent="0.25">
      <c r="A58" s="238" t="s">
        <v>197</v>
      </c>
      <c r="B58" s="300"/>
      <c r="C58" s="269">
        <f t="shared" si="2"/>
        <v>0</v>
      </c>
      <c r="D58" s="421"/>
      <c r="E58" s="422"/>
      <c r="F58" s="427"/>
      <c r="G58" s="428"/>
    </row>
    <row r="59" spans="1:7" ht="14.25" customHeight="1" thickBot="1" x14ac:dyDescent="0.25">
      <c r="A59" s="255" t="s">
        <v>198</v>
      </c>
      <c r="B59" s="301"/>
      <c r="C59" s="269">
        <f t="shared" si="2"/>
        <v>0</v>
      </c>
      <c r="D59" s="421"/>
      <c r="E59" s="422"/>
      <c r="F59" s="427"/>
      <c r="G59" s="428"/>
    </row>
    <row r="60" spans="1:7" ht="14.25" customHeight="1" thickBot="1" x14ac:dyDescent="0.25">
      <c r="A60" s="240" t="s">
        <v>199</v>
      </c>
      <c r="B60" s="302"/>
      <c r="C60" s="315">
        <f t="shared" si="2"/>
        <v>0</v>
      </c>
      <c r="D60" s="421"/>
      <c r="E60" s="422"/>
      <c r="F60" s="427"/>
      <c r="G60" s="428"/>
    </row>
    <row r="61" spans="1:7" ht="15" customHeight="1" thickTop="1" thickBot="1" x14ac:dyDescent="0.25">
      <c r="A61" s="242" t="s">
        <v>172</v>
      </c>
      <c r="B61" s="281"/>
      <c r="C61" s="266">
        <f t="shared" si="2"/>
        <v>0</v>
      </c>
      <c r="D61" s="421"/>
      <c r="E61" s="422"/>
      <c r="F61" s="427"/>
      <c r="G61" s="428"/>
    </row>
    <row r="62" spans="1:7" ht="14.25" customHeight="1" thickBot="1" x14ac:dyDescent="0.25">
      <c r="A62" s="240" t="s">
        <v>173</v>
      </c>
      <c r="B62" s="280"/>
      <c r="C62" s="265">
        <f t="shared" si="2"/>
        <v>0</v>
      </c>
      <c r="D62" s="423"/>
      <c r="E62" s="424"/>
      <c r="F62" s="429"/>
      <c r="G62" s="430"/>
    </row>
    <row r="63" spans="1:7" ht="15.75" thickTop="1" thickBot="1" x14ac:dyDescent="0.25"/>
    <row r="64" spans="1:7" thickBot="1" x14ac:dyDescent="0.25">
      <c r="A64" s="312" t="s">
        <v>152</v>
      </c>
      <c r="B64" s="313"/>
      <c r="C64" s="313"/>
      <c r="D64" s="313"/>
      <c r="E64" s="314"/>
      <c r="F64" s="283"/>
    </row>
    <row r="65" spans="1:7" thickBot="1" x14ac:dyDescent="0.25">
      <c r="A65" s="243"/>
      <c r="B65" s="243"/>
      <c r="C65" s="243"/>
      <c r="D65" s="243"/>
      <c r="E65" s="243"/>
      <c r="F65" s="243"/>
    </row>
    <row r="66" spans="1:7" ht="29.25" customHeight="1" thickBot="1" x14ac:dyDescent="0.25">
      <c r="A66" s="415" t="s">
        <v>153</v>
      </c>
      <c r="B66" s="416" t="s">
        <v>185</v>
      </c>
      <c r="C66" s="416" t="s">
        <v>230</v>
      </c>
      <c r="E66" s="234"/>
    </row>
    <row r="67" spans="1:7" ht="15.75" customHeight="1" thickBot="1" x14ac:dyDescent="0.25">
      <c r="A67" s="415"/>
      <c r="B67" s="416"/>
      <c r="C67" s="416"/>
      <c r="E67" s="316"/>
      <c r="G67" s="417" t="s">
        <v>188</v>
      </c>
    </row>
    <row r="68" spans="1:7" ht="21" customHeight="1" thickBot="1" x14ac:dyDescent="0.25">
      <c r="A68" s="343">
        <f>SUM(C39:C62)</f>
        <v>0</v>
      </c>
      <c r="B68" s="344">
        <f>A68/60</f>
        <v>0</v>
      </c>
      <c r="C68" s="344">
        <f>C6-B68</f>
        <v>916</v>
      </c>
      <c r="E68" s="311"/>
      <c r="G68" s="418"/>
    </row>
    <row r="69" spans="1:7" ht="47.45" customHeight="1" thickBot="1" x14ac:dyDescent="0.25">
      <c r="A69" s="345" t="s">
        <v>154</v>
      </c>
      <c r="B69" s="292" t="s">
        <v>186</v>
      </c>
      <c r="C69" s="348" t="s">
        <v>231</v>
      </c>
      <c r="D69" s="434" t="s">
        <v>187</v>
      </c>
      <c r="E69" s="415"/>
      <c r="F69" s="304">
        <f>B68+B70</f>
        <v>0</v>
      </c>
      <c r="G69" s="304">
        <f>(C6+C7)-F69</f>
        <v>1200</v>
      </c>
    </row>
    <row r="70" spans="1:7" ht="18" customHeight="1" thickBot="1" x14ac:dyDescent="0.25">
      <c r="A70" s="346">
        <f>SUM(F39:F62)+F64</f>
        <v>0</v>
      </c>
      <c r="B70" s="347">
        <f>A70/60</f>
        <v>0</v>
      </c>
      <c r="C70" s="347">
        <f>C7-B70</f>
        <v>284</v>
      </c>
      <c r="E70" s="282"/>
      <c r="G70" s="246"/>
    </row>
    <row r="71" spans="1:7" thickBot="1" x14ac:dyDescent="0.25">
      <c r="A71" s="243"/>
      <c r="B71" s="243"/>
      <c r="C71" s="243"/>
    </row>
  </sheetData>
  <sheetProtection algorithmName="SHA-512" hashValue="aFo3J5q6W/bjJCVywfwsJZ6J/WT4dCiRaaK/ptCsTqy2ndQiwFFFVwXxe+bhKJfG7YRvL34hG5wom9u0M1kXuw==" saltValue="vMYPgwcz5bKh/DGzRyNBbA==" spinCount="100000" sheet="1" objects="1" scenarios="1"/>
  <mergeCells count="28">
    <mergeCell ref="F1:H1"/>
    <mergeCell ref="F2:H2"/>
    <mergeCell ref="D69:E69"/>
    <mergeCell ref="A8:B8"/>
    <mergeCell ref="A1:C2"/>
    <mergeCell ref="D1:E1"/>
    <mergeCell ref="D2:E2"/>
    <mergeCell ref="A4:B4"/>
    <mergeCell ref="A6:B6"/>
    <mergeCell ref="A7:B7"/>
    <mergeCell ref="A5:B5"/>
    <mergeCell ref="D6:E7"/>
    <mergeCell ref="F6:F7"/>
    <mergeCell ref="G6:G7"/>
    <mergeCell ref="G11:G12"/>
    <mergeCell ref="F37:G38"/>
    <mergeCell ref="A66:A67"/>
    <mergeCell ref="B66:B67"/>
    <mergeCell ref="C66:C67"/>
    <mergeCell ref="G67:G68"/>
    <mergeCell ref="D39:E62"/>
    <mergeCell ref="F39:G62"/>
    <mergeCell ref="E11:F12"/>
    <mergeCell ref="A37:B38"/>
    <mergeCell ref="C37:C38"/>
    <mergeCell ref="D37:E38"/>
    <mergeCell ref="E15:G22"/>
    <mergeCell ref="E13:F13"/>
  </mergeCells>
  <pageMargins left="0.7" right="0.7" top="0.75" bottom="0.75" header="0.3" footer="0.3"/>
  <pageSetup scale="85" fitToHeight="0" orientation="landscape"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4"/>
    <pageSetUpPr fitToPage="1"/>
  </sheetPr>
  <dimension ref="A1:P38"/>
  <sheetViews>
    <sheetView showGridLines="0" zoomScale="75" zoomScaleNormal="75" workbookViewId="0">
      <pane xSplit="15" ySplit="7" topLeftCell="P8" activePane="bottomRight" state="frozen"/>
      <selection activeCell="E6" sqref="B6:E6"/>
      <selection pane="topRight" activeCell="E6" sqref="B6:E6"/>
      <selection pane="bottomLeft" activeCell="E6" sqref="B6:E6"/>
      <selection pane="bottomRight" activeCell="H37" sqref="H37"/>
    </sheetView>
  </sheetViews>
  <sheetFormatPr defaultColWidth="9" defaultRowHeight="20.25" customHeight="1" x14ac:dyDescent="0.2"/>
  <cols>
    <col min="1" max="1" width="6.25" style="9" hidden="1" customWidth="1"/>
    <col min="2" max="2" width="2.8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125" style="15" customWidth="1"/>
    <col min="11" max="11" width="12.125" style="9" customWidth="1"/>
    <col min="12" max="12" width="23.125" style="9" customWidth="1"/>
    <col min="13" max="13" width="13.125" style="9" customWidth="1"/>
    <col min="14" max="14" width="14.125" style="9" customWidth="1"/>
    <col min="15" max="15" width="10.125" style="9" customWidth="1"/>
    <col min="16" max="16" width="1.875" style="9" customWidth="1"/>
    <col min="17" max="16384" width="9" style="9"/>
  </cols>
  <sheetData>
    <row r="1" spans="1:16" ht="35.25" customHeight="1" thickTop="1" thickBot="1" x14ac:dyDescent="0.45">
      <c r="C1" s="590" t="s">
        <v>27</v>
      </c>
      <c r="D1" s="590"/>
      <c r="E1" s="590"/>
      <c r="F1" s="590"/>
      <c r="G1" s="590"/>
      <c r="H1" s="590"/>
      <c r="I1" s="590"/>
      <c r="J1" s="591"/>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August!D3</f>
        <v>Type your school here.</v>
      </c>
      <c r="E3" s="585"/>
      <c r="F3" s="586"/>
      <c r="G3" s="42" t="s">
        <v>43</v>
      </c>
      <c r="H3" s="95">
        <f>'Detailed Summary'!G14</f>
        <v>0</v>
      </c>
      <c r="I3" s="572"/>
      <c r="J3" s="564"/>
      <c r="K3" s="581" t="s">
        <v>75</v>
      </c>
      <c r="L3" s="582"/>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August!C6</f>
        <v>1200</v>
      </c>
      <c r="J4" s="588"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89"/>
      <c r="K5" s="567" t="s">
        <v>77</v>
      </c>
      <c r="L5" s="568"/>
      <c r="M5" s="125">
        <f>'Detailed Summary'!C9+'Detailed Summary'!D9</f>
        <v>0</v>
      </c>
      <c r="N5" s="56"/>
      <c r="O5" s="56"/>
      <c r="P5" s="56"/>
    </row>
    <row r="6" spans="1:16" ht="28.5" customHeight="1" thickBot="1" x14ac:dyDescent="0.25">
      <c r="C6" s="219">
        <f>H4-E6</f>
        <v>1200</v>
      </c>
      <c r="D6" s="210">
        <f>SUM(J8:J37)/60</f>
        <v>0</v>
      </c>
      <c r="E6" s="211">
        <f>SUM(L8:L37)</f>
        <v>0</v>
      </c>
      <c r="F6" s="169">
        <f>August!F6+E6</f>
        <v>0</v>
      </c>
      <c r="G6" s="10"/>
      <c r="H6" s="10"/>
      <c r="J6" s="172">
        <f>August!C6-F6</f>
        <v>1200</v>
      </c>
      <c r="K6" s="587" t="s">
        <v>78</v>
      </c>
      <c r="L6" s="570"/>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353" t="b">
        <f>ISNA(_xlfn.XLOOKUP(TimeSheet_September[[#This Row],[Note For Other Assigned Duties]],Holidays[Event],Holidays[Event]))</f>
        <v>1</v>
      </c>
      <c r="B8" s="353"/>
      <c r="C8" s="355">
        <f>August!C38+1</f>
        <v>46266</v>
      </c>
      <c r="D8" s="356"/>
      <c r="E8" s="357"/>
      <c r="F8" s="358"/>
      <c r="G8" s="357"/>
      <c r="H8" s="359" t="str">
        <f>IF(_xlfn.XLOOKUP(TimeSheet_September[[#This Row],[Date(s)]],Holidays[Date],Holidays[Event])=0,"",_xlfn.XLOOKUP(TimeSheet_September[[#This Row],[Date(s)]],Holidays[Date],Holidays[Event]))</f>
        <v/>
      </c>
      <c r="I8" s="360"/>
      <c r="J8" s="146">
        <f t="shared" ref="J8:J37" si="0">F8</f>
        <v>0</v>
      </c>
      <c r="K8" s="212">
        <f t="shared" ref="K8:K37" si="1">IFERROR(D8+E8+G8+I8,0)</f>
        <v>0</v>
      </c>
      <c r="L8" s="159">
        <f t="shared" ref="L8:L37" si="2">IFERROR(K8/60,0)</f>
        <v>0</v>
      </c>
    </row>
    <row r="9" spans="1:16" ht="18" customHeight="1" x14ac:dyDescent="0.2">
      <c r="A9" s="353" t="b">
        <f>ISNA(_xlfn.XLOOKUP(TimeSheet_September[[#This Row],[Note For Other Assigned Duties]],Holidays[Event],Holidays[Event]))</f>
        <v>1</v>
      </c>
      <c r="B9" s="353"/>
      <c r="C9" s="355">
        <f>+C8+1</f>
        <v>46267</v>
      </c>
      <c r="D9" s="356"/>
      <c r="E9" s="357"/>
      <c r="F9" s="358"/>
      <c r="G9" s="357"/>
      <c r="H9" s="359" t="str">
        <f>IF(_xlfn.XLOOKUP(TimeSheet_September[[#This Row],[Date(s)]],Holidays[Date],Holidays[Event])=0,"",_xlfn.XLOOKUP(TimeSheet_September[[#This Row],[Date(s)]],Holidays[Date],Holidays[Event]))</f>
        <v/>
      </c>
      <c r="I9" s="360"/>
      <c r="J9" s="146">
        <f t="shared" si="0"/>
        <v>0</v>
      </c>
      <c r="K9" s="212">
        <f t="shared" si="1"/>
        <v>0</v>
      </c>
      <c r="L9" s="159">
        <f t="shared" si="2"/>
        <v>0</v>
      </c>
    </row>
    <row r="10" spans="1:16" ht="18" customHeight="1" x14ac:dyDescent="0.2">
      <c r="A10" s="353" t="b">
        <f>ISNA(_xlfn.XLOOKUP(TimeSheet_September[[#This Row],[Note For Other Assigned Duties]],Holidays[Event],Holidays[Event]))</f>
        <v>1</v>
      </c>
      <c r="B10" s="353"/>
      <c r="C10" s="355">
        <f t="shared" ref="C10:C37" si="3">+C9+1</f>
        <v>46268</v>
      </c>
      <c r="D10" s="356"/>
      <c r="E10" s="357"/>
      <c r="F10" s="358"/>
      <c r="G10" s="357"/>
      <c r="H10" s="359" t="str">
        <f>IF(_xlfn.XLOOKUP(TimeSheet_September[[#This Row],[Date(s)]],Holidays[Date],Holidays[Event])=0,"",_xlfn.XLOOKUP(TimeSheet_September[[#This Row],[Date(s)]],Holidays[Date],Holidays[Event]))</f>
        <v/>
      </c>
      <c r="I10" s="360"/>
      <c r="J10" s="146">
        <f t="shared" si="0"/>
        <v>0</v>
      </c>
      <c r="K10" s="212">
        <f t="shared" si="1"/>
        <v>0</v>
      </c>
      <c r="L10" s="159">
        <f t="shared" si="2"/>
        <v>0</v>
      </c>
    </row>
    <row r="11" spans="1:16" ht="18" customHeight="1" x14ac:dyDescent="0.2">
      <c r="A11" s="353" t="b">
        <f>ISNA(_xlfn.XLOOKUP(TimeSheet_September[[#This Row],[Note For Other Assigned Duties]],Holidays[Event],Holidays[Event]))</f>
        <v>1</v>
      </c>
      <c r="B11" s="353"/>
      <c r="C11" s="355">
        <f t="shared" si="3"/>
        <v>46269</v>
      </c>
      <c r="D11" s="356"/>
      <c r="E11" s="357"/>
      <c r="F11" s="358"/>
      <c r="G11" s="357"/>
      <c r="H11" s="359" t="str">
        <f>IF(_xlfn.XLOOKUP(TimeSheet_September[[#This Row],[Date(s)]],Holidays[Date],Holidays[Event])=0,"",_xlfn.XLOOKUP(TimeSheet_September[[#This Row],[Date(s)]],Holidays[Date],Holidays[Event]))</f>
        <v/>
      </c>
      <c r="I11" s="360"/>
      <c r="J11" s="146">
        <f t="shared" si="0"/>
        <v>0</v>
      </c>
      <c r="K11" s="212">
        <f t="shared" si="1"/>
        <v>0</v>
      </c>
      <c r="L11" s="159">
        <f t="shared" si="2"/>
        <v>0</v>
      </c>
    </row>
    <row r="12" spans="1:16" ht="18" customHeight="1" x14ac:dyDescent="0.2">
      <c r="A12" s="353" t="b">
        <f>ISNA(_xlfn.XLOOKUP(TimeSheet_September[[#This Row],[Note For Other Assigned Duties]],Holidays[Event],Holidays[Event]))</f>
        <v>1</v>
      </c>
      <c r="B12" s="353"/>
      <c r="C12" s="355">
        <f t="shared" si="3"/>
        <v>46270</v>
      </c>
      <c r="D12" s="356"/>
      <c r="E12" s="357"/>
      <c r="F12" s="358"/>
      <c r="G12" s="357"/>
      <c r="H12" s="359" t="str">
        <f>IF(_xlfn.XLOOKUP(TimeSheet_September[[#This Row],[Date(s)]],Holidays[Date],Holidays[Event])=0,"",_xlfn.XLOOKUP(TimeSheet_September[[#This Row],[Date(s)]],Holidays[Date],Holidays[Event]))</f>
        <v/>
      </c>
      <c r="I12" s="360"/>
      <c r="J12" s="146">
        <f t="shared" si="0"/>
        <v>0</v>
      </c>
      <c r="K12" s="212">
        <f t="shared" si="1"/>
        <v>0</v>
      </c>
      <c r="L12" s="159">
        <f t="shared" si="2"/>
        <v>0</v>
      </c>
    </row>
    <row r="13" spans="1:16" ht="18" customHeight="1" x14ac:dyDescent="0.2">
      <c r="A13" s="353" t="b">
        <f>ISNA(_xlfn.XLOOKUP(TimeSheet_September[[#This Row],[Note For Other Assigned Duties]],Holidays[Event],Holidays[Event]))</f>
        <v>1</v>
      </c>
      <c r="B13" s="353"/>
      <c r="C13" s="355">
        <f t="shared" si="3"/>
        <v>46271</v>
      </c>
      <c r="D13" s="356"/>
      <c r="E13" s="357"/>
      <c r="F13" s="358"/>
      <c r="G13" s="357"/>
      <c r="H13" s="359" t="str">
        <f>IF(_xlfn.XLOOKUP(TimeSheet_September[[#This Row],[Date(s)]],Holidays[Date],Holidays[Event])=0,"",_xlfn.XLOOKUP(TimeSheet_September[[#This Row],[Date(s)]],Holidays[Date],Holidays[Event]))</f>
        <v/>
      </c>
      <c r="I13" s="360"/>
      <c r="J13" s="146">
        <f t="shared" si="0"/>
        <v>0</v>
      </c>
      <c r="K13" s="212">
        <f t="shared" si="1"/>
        <v>0</v>
      </c>
      <c r="L13" s="159">
        <f t="shared" si="2"/>
        <v>0</v>
      </c>
    </row>
    <row r="14" spans="1:16" ht="18" customHeight="1" x14ac:dyDescent="0.2">
      <c r="A14" s="353" t="b">
        <f>ISNA(_xlfn.XLOOKUP(TimeSheet_September[[#This Row],[Note For Other Assigned Duties]],Holidays[Event],Holidays[Event]))</f>
        <v>1</v>
      </c>
      <c r="B14" s="353"/>
      <c r="C14" s="355">
        <f t="shared" si="3"/>
        <v>46272</v>
      </c>
      <c r="D14" s="356"/>
      <c r="E14" s="357"/>
      <c r="F14" s="358"/>
      <c r="G14" s="357"/>
      <c r="H14" s="359" t="str">
        <f>IF(_xlfn.XLOOKUP(TimeSheet_September[[#This Row],[Date(s)]],Holidays[Date],Holidays[Event])=0,"",_xlfn.XLOOKUP(TimeSheet_September[[#This Row],[Date(s)]],Holidays[Date],Holidays[Event]))</f>
        <v/>
      </c>
      <c r="I14" s="360"/>
      <c r="J14" s="146">
        <f t="shared" si="0"/>
        <v>0</v>
      </c>
      <c r="K14" s="212">
        <f t="shared" si="1"/>
        <v>0</v>
      </c>
      <c r="L14" s="159">
        <f t="shared" si="2"/>
        <v>0</v>
      </c>
    </row>
    <row r="15" spans="1:16" ht="18" customHeight="1" x14ac:dyDescent="0.2">
      <c r="A15" s="353" t="b">
        <f>ISNA(_xlfn.XLOOKUP(TimeSheet_September[[#This Row],[Note For Other Assigned Duties]],Holidays[Event],Holidays[Event]))</f>
        <v>1</v>
      </c>
      <c r="B15" s="353"/>
      <c r="C15" s="355">
        <f t="shared" si="3"/>
        <v>46273</v>
      </c>
      <c r="D15" s="356"/>
      <c r="E15" s="357"/>
      <c r="F15" s="358"/>
      <c r="G15" s="357"/>
      <c r="H15" s="359" t="str">
        <f>IF(_xlfn.XLOOKUP(TimeSheet_September[[#This Row],[Date(s)]],Holidays[Date],Holidays[Event])=0,"",_xlfn.XLOOKUP(TimeSheet_September[[#This Row],[Date(s)]],Holidays[Date],Holidays[Event]))</f>
        <v/>
      </c>
      <c r="I15" s="360"/>
      <c r="J15" s="146">
        <f t="shared" si="0"/>
        <v>0</v>
      </c>
      <c r="K15" s="212">
        <f t="shared" si="1"/>
        <v>0</v>
      </c>
      <c r="L15" s="159">
        <f t="shared" si="2"/>
        <v>0</v>
      </c>
    </row>
    <row r="16" spans="1:16" ht="18" customHeight="1" x14ac:dyDescent="0.2">
      <c r="A16" s="353" t="b">
        <f>ISNA(_xlfn.XLOOKUP(TimeSheet_September[[#This Row],[Note For Other Assigned Duties]],Holidays[Event],Holidays[Event]))</f>
        <v>1</v>
      </c>
      <c r="B16" s="353"/>
      <c r="C16" s="355">
        <f t="shared" si="3"/>
        <v>46274</v>
      </c>
      <c r="D16" s="356"/>
      <c r="E16" s="357"/>
      <c r="F16" s="358"/>
      <c r="G16" s="357"/>
      <c r="H16" s="359" t="str">
        <f>IF(_xlfn.XLOOKUP(TimeSheet_September[[#This Row],[Date(s)]],Holidays[Date],Holidays[Event])=0,"",_xlfn.XLOOKUP(TimeSheet_September[[#This Row],[Date(s)]],Holidays[Date],Holidays[Event]))</f>
        <v/>
      </c>
      <c r="I16" s="360"/>
      <c r="J16" s="146">
        <f t="shared" si="0"/>
        <v>0</v>
      </c>
      <c r="K16" s="212">
        <f t="shared" si="1"/>
        <v>0</v>
      </c>
      <c r="L16" s="159">
        <f t="shared" si="2"/>
        <v>0</v>
      </c>
    </row>
    <row r="17" spans="1:12" ht="18" customHeight="1" x14ac:dyDescent="0.2">
      <c r="A17" s="353" t="b">
        <f>ISNA(_xlfn.XLOOKUP(TimeSheet_September[[#This Row],[Note For Other Assigned Duties]],Holidays[Event],Holidays[Event]))</f>
        <v>1</v>
      </c>
      <c r="B17" s="353"/>
      <c r="C17" s="355">
        <f t="shared" si="3"/>
        <v>46275</v>
      </c>
      <c r="D17" s="356"/>
      <c r="E17" s="357"/>
      <c r="F17" s="358"/>
      <c r="G17" s="357"/>
      <c r="H17" s="359" t="str">
        <f>IF(_xlfn.XLOOKUP(TimeSheet_September[[#This Row],[Date(s)]],Holidays[Date],Holidays[Event])=0,"",_xlfn.XLOOKUP(TimeSheet_September[[#This Row],[Date(s)]],Holidays[Date],Holidays[Event]))</f>
        <v/>
      </c>
      <c r="I17" s="360"/>
      <c r="J17" s="146">
        <f t="shared" si="0"/>
        <v>0</v>
      </c>
      <c r="K17" s="212">
        <f t="shared" si="1"/>
        <v>0</v>
      </c>
      <c r="L17" s="159">
        <f t="shared" si="2"/>
        <v>0</v>
      </c>
    </row>
    <row r="18" spans="1:12" ht="18" customHeight="1" x14ac:dyDescent="0.2">
      <c r="A18" s="353" t="b">
        <f>ISNA(_xlfn.XLOOKUP(TimeSheet_September[[#This Row],[Note For Other Assigned Duties]],Holidays[Event],Holidays[Event]))</f>
        <v>1</v>
      </c>
      <c r="B18" s="353"/>
      <c r="C18" s="355">
        <f t="shared" si="3"/>
        <v>46276</v>
      </c>
      <c r="D18" s="356"/>
      <c r="E18" s="357"/>
      <c r="F18" s="358"/>
      <c r="G18" s="357"/>
      <c r="H18" s="359" t="str">
        <f>IF(_xlfn.XLOOKUP(TimeSheet_September[[#This Row],[Date(s)]],Holidays[Date],Holidays[Event])=0,"",_xlfn.XLOOKUP(TimeSheet_September[[#This Row],[Date(s)]],Holidays[Date],Holidays[Event]))</f>
        <v/>
      </c>
      <c r="I18" s="360"/>
      <c r="J18" s="146">
        <f t="shared" si="0"/>
        <v>0</v>
      </c>
      <c r="K18" s="212">
        <f t="shared" si="1"/>
        <v>0</v>
      </c>
      <c r="L18" s="159">
        <f t="shared" si="2"/>
        <v>0</v>
      </c>
    </row>
    <row r="19" spans="1:12" ht="18" customHeight="1" x14ac:dyDescent="0.2">
      <c r="A19" s="353" t="b">
        <f>ISNA(_xlfn.XLOOKUP(TimeSheet_September[[#This Row],[Note For Other Assigned Duties]],Holidays[Event],Holidays[Event]))</f>
        <v>1</v>
      </c>
      <c r="B19" s="353"/>
      <c r="C19" s="355">
        <f t="shared" si="3"/>
        <v>46277</v>
      </c>
      <c r="D19" s="356"/>
      <c r="E19" s="357"/>
      <c r="F19" s="358"/>
      <c r="G19" s="357"/>
      <c r="H19" s="359" t="str">
        <f>IF(_xlfn.XLOOKUP(TimeSheet_September[[#This Row],[Date(s)]],Holidays[Date],Holidays[Event])=0,"",_xlfn.XLOOKUP(TimeSheet_September[[#This Row],[Date(s)]],Holidays[Date],Holidays[Event]))</f>
        <v/>
      </c>
      <c r="I19" s="360"/>
      <c r="J19" s="146">
        <f t="shared" si="0"/>
        <v>0</v>
      </c>
      <c r="K19" s="212">
        <f t="shared" si="1"/>
        <v>0</v>
      </c>
      <c r="L19" s="159">
        <f t="shared" si="2"/>
        <v>0</v>
      </c>
    </row>
    <row r="20" spans="1:12" ht="18" customHeight="1" x14ac:dyDescent="0.2">
      <c r="A20" s="353" t="b">
        <f>ISNA(_xlfn.XLOOKUP(TimeSheet_September[[#This Row],[Note For Other Assigned Duties]],Holidays[Event],Holidays[Event]))</f>
        <v>1</v>
      </c>
      <c r="B20" s="353"/>
      <c r="C20" s="355">
        <f t="shared" si="3"/>
        <v>46278</v>
      </c>
      <c r="D20" s="356"/>
      <c r="E20" s="357"/>
      <c r="F20" s="358"/>
      <c r="G20" s="357"/>
      <c r="H20" s="359" t="str">
        <f>IF(_xlfn.XLOOKUP(TimeSheet_September[[#This Row],[Date(s)]],Holidays[Date],Holidays[Event])=0,"",_xlfn.XLOOKUP(TimeSheet_September[[#This Row],[Date(s)]],Holidays[Date],Holidays[Event]))</f>
        <v/>
      </c>
      <c r="I20" s="360"/>
      <c r="J20" s="146">
        <f t="shared" si="0"/>
        <v>0</v>
      </c>
      <c r="K20" s="212">
        <f t="shared" si="1"/>
        <v>0</v>
      </c>
      <c r="L20" s="159">
        <f t="shared" si="2"/>
        <v>0</v>
      </c>
    </row>
    <row r="21" spans="1:12" ht="18" customHeight="1" x14ac:dyDescent="0.2">
      <c r="A21" s="353" t="b">
        <f>ISNA(_xlfn.XLOOKUP(TimeSheet_September[[#This Row],[Note For Other Assigned Duties]],Holidays[Event],Holidays[Event]))</f>
        <v>1</v>
      </c>
      <c r="B21" s="353"/>
      <c r="C21" s="355">
        <f t="shared" si="3"/>
        <v>46279</v>
      </c>
      <c r="D21" s="356"/>
      <c r="E21" s="357"/>
      <c r="F21" s="358"/>
      <c r="G21" s="357"/>
      <c r="H21" s="359" t="str">
        <f>IF(_xlfn.XLOOKUP(TimeSheet_September[[#This Row],[Date(s)]],Holidays[Date],Holidays[Event])=0,"",_xlfn.XLOOKUP(TimeSheet_September[[#This Row],[Date(s)]],Holidays[Date],Holidays[Event]))</f>
        <v/>
      </c>
      <c r="I21" s="360"/>
      <c r="J21" s="146">
        <f t="shared" si="0"/>
        <v>0</v>
      </c>
      <c r="K21" s="212">
        <f t="shared" si="1"/>
        <v>0</v>
      </c>
      <c r="L21" s="159">
        <f t="shared" si="2"/>
        <v>0</v>
      </c>
    </row>
    <row r="22" spans="1:12" ht="18" customHeight="1" x14ac:dyDescent="0.2">
      <c r="A22" s="353" t="b">
        <f>ISNA(_xlfn.XLOOKUP(TimeSheet_September[[#This Row],[Note For Other Assigned Duties]],Holidays[Event],Holidays[Event]))</f>
        <v>1</v>
      </c>
      <c r="B22" s="353"/>
      <c r="C22" s="355">
        <f t="shared" si="3"/>
        <v>46280</v>
      </c>
      <c r="D22" s="356"/>
      <c r="E22" s="357"/>
      <c r="F22" s="358"/>
      <c r="G22" s="357"/>
      <c r="H22" s="359" t="str">
        <f>IF(_xlfn.XLOOKUP(TimeSheet_September[[#This Row],[Date(s)]],Holidays[Date],Holidays[Event])=0,"",_xlfn.XLOOKUP(TimeSheet_September[[#This Row],[Date(s)]],Holidays[Date],Holidays[Event]))</f>
        <v/>
      </c>
      <c r="I22" s="360"/>
      <c r="J22" s="146">
        <f t="shared" si="0"/>
        <v>0</v>
      </c>
      <c r="K22" s="212">
        <f t="shared" si="1"/>
        <v>0</v>
      </c>
      <c r="L22" s="159">
        <f t="shared" si="2"/>
        <v>0</v>
      </c>
    </row>
    <row r="23" spans="1:12" ht="18" customHeight="1" x14ac:dyDescent="0.2">
      <c r="A23" s="353" t="b">
        <f>ISNA(_xlfn.XLOOKUP(TimeSheet_September[[#This Row],[Note For Other Assigned Duties]],Holidays[Event],Holidays[Event]))</f>
        <v>1</v>
      </c>
      <c r="B23" s="353"/>
      <c r="C23" s="355">
        <f t="shared" si="3"/>
        <v>46281</v>
      </c>
      <c r="D23" s="356"/>
      <c r="E23" s="357"/>
      <c r="F23" s="358"/>
      <c r="G23" s="357"/>
      <c r="H23" s="359" t="str">
        <f>IF(_xlfn.XLOOKUP(TimeSheet_September[[#This Row],[Date(s)]],Holidays[Date],Holidays[Event])=0,"",_xlfn.XLOOKUP(TimeSheet_September[[#This Row],[Date(s)]],Holidays[Date],Holidays[Event]))</f>
        <v/>
      </c>
      <c r="I23" s="360"/>
      <c r="J23" s="146">
        <f t="shared" si="0"/>
        <v>0</v>
      </c>
      <c r="K23" s="212">
        <f t="shared" si="1"/>
        <v>0</v>
      </c>
      <c r="L23" s="159">
        <f t="shared" si="2"/>
        <v>0</v>
      </c>
    </row>
    <row r="24" spans="1:12" ht="18" customHeight="1" x14ac:dyDescent="0.2">
      <c r="A24" s="353" t="b">
        <f>ISNA(_xlfn.XLOOKUP(TimeSheet_September[[#This Row],[Note For Other Assigned Duties]],Holidays[Event],Holidays[Event]))</f>
        <v>1</v>
      </c>
      <c r="B24" s="353"/>
      <c r="C24" s="355">
        <f t="shared" si="3"/>
        <v>46282</v>
      </c>
      <c r="D24" s="356"/>
      <c r="E24" s="357"/>
      <c r="F24" s="358"/>
      <c r="G24" s="357"/>
      <c r="H24" s="359" t="str">
        <f>IF(_xlfn.XLOOKUP(TimeSheet_September[[#This Row],[Date(s)]],Holidays[Date],Holidays[Event])=0,"",_xlfn.XLOOKUP(TimeSheet_September[[#This Row],[Date(s)]],Holidays[Date],Holidays[Event]))</f>
        <v/>
      </c>
      <c r="I24" s="360"/>
      <c r="J24" s="146">
        <f t="shared" si="0"/>
        <v>0</v>
      </c>
      <c r="K24" s="212">
        <f t="shared" si="1"/>
        <v>0</v>
      </c>
      <c r="L24" s="159">
        <f t="shared" si="2"/>
        <v>0</v>
      </c>
    </row>
    <row r="25" spans="1:12" ht="18" customHeight="1" x14ac:dyDescent="0.2">
      <c r="A25" s="353" t="b">
        <f>ISNA(_xlfn.XLOOKUP(TimeSheet_September[[#This Row],[Note For Other Assigned Duties]],Holidays[Event],Holidays[Event]))</f>
        <v>1</v>
      </c>
      <c r="B25" s="353"/>
      <c r="C25" s="355">
        <f t="shared" si="3"/>
        <v>46283</v>
      </c>
      <c r="D25" s="356"/>
      <c r="E25" s="357"/>
      <c r="F25" s="358"/>
      <c r="G25" s="357"/>
      <c r="H25" s="359" t="str">
        <f>IF(_xlfn.XLOOKUP(TimeSheet_September[[#This Row],[Date(s)]],Holidays[Date],Holidays[Event])=0,"",_xlfn.XLOOKUP(TimeSheet_September[[#This Row],[Date(s)]],Holidays[Date],Holidays[Event]))</f>
        <v/>
      </c>
      <c r="I25" s="360"/>
      <c r="J25" s="146">
        <f t="shared" si="0"/>
        <v>0</v>
      </c>
      <c r="K25" s="212">
        <f t="shared" si="1"/>
        <v>0</v>
      </c>
      <c r="L25" s="159">
        <f t="shared" si="2"/>
        <v>0</v>
      </c>
    </row>
    <row r="26" spans="1:12" ht="18" customHeight="1" x14ac:dyDescent="0.2">
      <c r="A26" s="353" t="b">
        <f>ISNA(_xlfn.XLOOKUP(TimeSheet_September[[#This Row],[Note For Other Assigned Duties]],Holidays[Event],Holidays[Event]))</f>
        <v>1</v>
      </c>
      <c r="B26" s="353"/>
      <c r="C26" s="355">
        <f t="shared" si="3"/>
        <v>46284</v>
      </c>
      <c r="D26" s="356"/>
      <c r="E26" s="357"/>
      <c r="F26" s="358"/>
      <c r="G26" s="357"/>
      <c r="H26" s="359" t="str">
        <f>IF(_xlfn.XLOOKUP(TimeSheet_September[[#This Row],[Date(s)]],Holidays[Date],Holidays[Event])=0,"",_xlfn.XLOOKUP(TimeSheet_September[[#This Row],[Date(s)]],Holidays[Date],Holidays[Event]))</f>
        <v/>
      </c>
      <c r="I26" s="360"/>
      <c r="J26" s="146">
        <f t="shared" si="0"/>
        <v>0</v>
      </c>
      <c r="K26" s="212">
        <f t="shared" si="1"/>
        <v>0</v>
      </c>
      <c r="L26" s="159">
        <f t="shared" si="2"/>
        <v>0</v>
      </c>
    </row>
    <row r="27" spans="1:12" ht="18" customHeight="1" x14ac:dyDescent="0.2">
      <c r="A27" s="353" t="b">
        <f>ISNA(_xlfn.XLOOKUP(TimeSheet_September[[#This Row],[Note For Other Assigned Duties]],Holidays[Event],Holidays[Event]))</f>
        <v>1</v>
      </c>
      <c r="B27" s="353"/>
      <c r="C27" s="355">
        <f t="shared" si="3"/>
        <v>46285</v>
      </c>
      <c r="D27" s="356"/>
      <c r="E27" s="357"/>
      <c r="F27" s="358"/>
      <c r="G27" s="357"/>
      <c r="H27" s="359" t="str">
        <f>IF(_xlfn.XLOOKUP(TimeSheet_September[[#This Row],[Date(s)]],Holidays[Date],Holidays[Event])=0,"",_xlfn.XLOOKUP(TimeSheet_September[[#This Row],[Date(s)]],Holidays[Date],Holidays[Event]))</f>
        <v/>
      </c>
      <c r="I27" s="360"/>
      <c r="J27" s="146">
        <f t="shared" si="0"/>
        <v>0</v>
      </c>
      <c r="K27" s="212">
        <f t="shared" si="1"/>
        <v>0</v>
      </c>
      <c r="L27" s="159">
        <f t="shared" si="2"/>
        <v>0</v>
      </c>
    </row>
    <row r="28" spans="1:12" ht="18" customHeight="1" x14ac:dyDescent="0.2">
      <c r="A28" s="353" t="b">
        <f>ISNA(_xlfn.XLOOKUP(TimeSheet_September[[#This Row],[Note For Other Assigned Duties]],Holidays[Event],Holidays[Event]))</f>
        <v>1</v>
      </c>
      <c r="B28" s="353"/>
      <c r="C28" s="355">
        <f t="shared" si="3"/>
        <v>46286</v>
      </c>
      <c r="D28" s="356"/>
      <c r="E28" s="357"/>
      <c r="F28" s="358"/>
      <c r="G28" s="357"/>
      <c r="H28" s="359" t="str">
        <f>IF(_xlfn.XLOOKUP(TimeSheet_September[[#This Row],[Date(s)]],Holidays[Date],Holidays[Event])=0,"",_xlfn.XLOOKUP(TimeSheet_September[[#This Row],[Date(s)]],Holidays[Date],Holidays[Event]))</f>
        <v/>
      </c>
      <c r="I28" s="360"/>
      <c r="J28" s="146">
        <f t="shared" si="0"/>
        <v>0</v>
      </c>
      <c r="K28" s="212">
        <f t="shared" si="1"/>
        <v>0</v>
      </c>
      <c r="L28" s="159">
        <f t="shared" si="2"/>
        <v>0</v>
      </c>
    </row>
    <row r="29" spans="1:12" ht="18" customHeight="1" x14ac:dyDescent="0.2">
      <c r="A29" s="353" t="b">
        <f>ISNA(_xlfn.XLOOKUP(TimeSheet_September[[#This Row],[Note For Other Assigned Duties]],Holidays[Event],Holidays[Event]))</f>
        <v>1</v>
      </c>
      <c r="B29" s="353"/>
      <c r="C29" s="355">
        <f t="shared" si="3"/>
        <v>46287</v>
      </c>
      <c r="D29" s="356"/>
      <c r="E29" s="357"/>
      <c r="F29" s="358"/>
      <c r="G29" s="357"/>
      <c r="H29" s="359" t="str">
        <f>IF(_xlfn.XLOOKUP(TimeSheet_September[[#This Row],[Date(s)]],Holidays[Date],Holidays[Event])=0,"",_xlfn.XLOOKUP(TimeSheet_September[[#This Row],[Date(s)]],Holidays[Date],Holidays[Event]))</f>
        <v/>
      </c>
      <c r="I29" s="360"/>
      <c r="J29" s="146">
        <f t="shared" si="0"/>
        <v>0</v>
      </c>
      <c r="K29" s="212">
        <f t="shared" si="1"/>
        <v>0</v>
      </c>
      <c r="L29" s="159">
        <f t="shared" si="2"/>
        <v>0</v>
      </c>
    </row>
    <row r="30" spans="1:12" ht="18" customHeight="1" x14ac:dyDescent="0.2">
      <c r="A30" s="353" t="b">
        <f>ISNA(_xlfn.XLOOKUP(TimeSheet_September[[#This Row],[Note For Other Assigned Duties]],Holidays[Event],Holidays[Event]))</f>
        <v>1</v>
      </c>
      <c r="B30" s="353"/>
      <c r="C30" s="355">
        <f t="shared" si="3"/>
        <v>46288</v>
      </c>
      <c r="D30" s="356"/>
      <c r="E30" s="357"/>
      <c r="F30" s="358"/>
      <c r="G30" s="357"/>
      <c r="H30" s="359" t="str">
        <f>IF(_xlfn.XLOOKUP(TimeSheet_September[[#This Row],[Date(s)]],Holidays[Date],Holidays[Event])=0,"",_xlfn.XLOOKUP(TimeSheet_September[[#This Row],[Date(s)]],Holidays[Date],Holidays[Event]))</f>
        <v/>
      </c>
      <c r="I30" s="360"/>
      <c r="J30" s="146">
        <f t="shared" si="0"/>
        <v>0</v>
      </c>
      <c r="K30" s="212">
        <f t="shared" si="1"/>
        <v>0</v>
      </c>
      <c r="L30" s="159">
        <f t="shared" si="2"/>
        <v>0</v>
      </c>
    </row>
    <row r="31" spans="1:12" ht="18" customHeight="1" x14ac:dyDescent="0.2">
      <c r="A31" s="353" t="b">
        <f>ISNA(_xlfn.XLOOKUP(TimeSheet_September[[#This Row],[Note For Other Assigned Duties]],Holidays[Event],Holidays[Event]))</f>
        <v>1</v>
      </c>
      <c r="B31" s="353"/>
      <c r="C31" s="355">
        <f t="shared" si="3"/>
        <v>46289</v>
      </c>
      <c r="D31" s="356"/>
      <c r="E31" s="357"/>
      <c r="F31" s="358"/>
      <c r="G31" s="357"/>
      <c r="H31" s="359" t="str">
        <f>IF(_xlfn.XLOOKUP(TimeSheet_September[[#This Row],[Date(s)]],Holidays[Date],Holidays[Event])=0,"",_xlfn.XLOOKUP(TimeSheet_September[[#This Row],[Date(s)]],Holidays[Date],Holidays[Event]))</f>
        <v/>
      </c>
      <c r="I31" s="360"/>
      <c r="J31" s="146">
        <f t="shared" si="0"/>
        <v>0</v>
      </c>
      <c r="K31" s="212">
        <f t="shared" si="1"/>
        <v>0</v>
      </c>
      <c r="L31" s="159">
        <f t="shared" si="2"/>
        <v>0</v>
      </c>
    </row>
    <row r="32" spans="1:12" ht="18" customHeight="1" x14ac:dyDescent="0.2">
      <c r="A32" s="353" t="b">
        <f>ISNA(_xlfn.XLOOKUP(TimeSheet_September[[#This Row],[Note For Other Assigned Duties]],Holidays[Event],Holidays[Event]))</f>
        <v>1</v>
      </c>
      <c r="B32" s="353"/>
      <c r="C32" s="355">
        <f t="shared" si="3"/>
        <v>46290</v>
      </c>
      <c r="D32" s="356"/>
      <c r="E32" s="357"/>
      <c r="F32" s="358"/>
      <c r="G32" s="357"/>
      <c r="H32" s="359" t="str">
        <f>IF(_xlfn.XLOOKUP(TimeSheet_September[[#This Row],[Date(s)]],Holidays[Date],Holidays[Event])=0,"",_xlfn.XLOOKUP(TimeSheet_September[[#This Row],[Date(s)]],Holidays[Date],Holidays[Event]))</f>
        <v/>
      </c>
      <c r="I32" s="360"/>
      <c r="J32" s="146">
        <f t="shared" si="0"/>
        <v>0</v>
      </c>
      <c r="K32" s="212">
        <f t="shared" si="1"/>
        <v>0</v>
      </c>
      <c r="L32" s="159">
        <f t="shared" si="2"/>
        <v>0</v>
      </c>
    </row>
    <row r="33" spans="1:12" ht="18" customHeight="1" x14ac:dyDescent="0.2">
      <c r="A33" s="353" t="b">
        <f>ISNA(_xlfn.XLOOKUP(TimeSheet_September[[#This Row],[Note For Other Assigned Duties]],Holidays[Event],Holidays[Event]))</f>
        <v>1</v>
      </c>
      <c r="B33" s="353"/>
      <c r="C33" s="355">
        <f t="shared" si="3"/>
        <v>46291</v>
      </c>
      <c r="D33" s="356"/>
      <c r="E33" s="357"/>
      <c r="F33" s="358"/>
      <c r="G33" s="357"/>
      <c r="H33" s="359" t="str">
        <f>IF(_xlfn.XLOOKUP(TimeSheet_September[[#This Row],[Date(s)]],Holidays[Date],Holidays[Event])=0,"",_xlfn.XLOOKUP(TimeSheet_September[[#This Row],[Date(s)]],Holidays[Date],Holidays[Event]))</f>
        <v/>
      </c>
      <c r="I33" s="360"/>
      <c r="J33" s="146">
        <f t="shared" si="0"/>
        <v>0</v>
      </c>
      <c r="K33" s="212">
        <f t="shared" si="1"/>
        <v>0</v>
      </c>
      <c r="L33" s="159">
        <f t="shared" si="2"/>
        <v>0</v>
      </c>
    </row>
    <row r="34" spans="1:12" ht="18" customHeight="1" x14ac:dyDescent="0.2">
      <c r="A34" s="353" t="b">
        <f>ISNA(_xlfn.XLOOKUP(TimeSheet_September[[#This Row],[Note For Other Assigned Duties]],Holidays[Event],Holidays[Event]))</f>
        <v>1</v>
      </c>
      <c r="B34" s="353"/>
      <c r="C34" s="355">
        <f t="shared" si="3"/>
        <v>46292</v>
      </c>
      <c r="D34" s="356"/>
      <c r="E34" s="357"/>
      <c r="F34" s="358"/>
      <c r="G34" s="357"/>
      <c r="H34" s="359" t="str">
        <f>IF(_xlfn.XLOOKUP(TimeSheet_September[[#This Row],[Date(s)]],Holidays[Date],Holidays[Event])=0,"",_xlfn.XLOOKUP(TimeSheet_September[[#This Row],[Date(s)]],Holidays[Date],Holidays[Event]))</f>
        <v/>
      </c>
      <c r="I34" s="360"/>
      <c r="J34" s="146">
        <f t="shared" si="0"/>
        <v>0</v>
      </c>
      <c r="K34" s="212">
        <f t="shared" si="1"/>
        <v>0</v>
      </c>
      <c r="L34" s="159">
        <f t="shared" si="2"/>
        <v>0</v>
      </c>
    </row>
    <row r="35" spans="1:12" ht="18" customHeight="1" x14ac:dyDescent="0.2">
      <c r="A35" s="353" t="b">
        <f>ISNA(_xlfn.XLOOKUP(TimeSheet_September[[#This Row],[Note For Other Assigned Duties]],Holidays[Event],Holidays[Event]))</f>
        <v>1</v>
      </c>
      <c r="B35" s="353"/>
      <c r="C35" s="355">
        <f t="shared" si="3"/>
        <v>46293</v>
      </c>
      <c r="D35" s="356"/>
      <c r="E35" s="357"/>
      <c r="F35" s="358"/>
      <c r="G35" s="357"/>
      <c r="H35" s="359" t="str">
        <f>IF(_xlfn.XLOOKUP(TimeSheet_September[[#This Row],[Date(s)]],Holidays[Date],Holidays[Event])=0,"",_xlfn.XLOOKUP(TimeSheet_September[[#This Row],[Date(s)]],Holidays[Date],Holidays[Event]))</f>
        <v/>
      </c>
      <c r="I35" s="360"/>
      <c r="J35" s="157">
        <f t="shared" si="0"/>
        <v>0</v>
      </c>
      <c r="K35" s="212">
        <f t="shared" si="1"/>
        <v>0</v>
      </c>
      <c r="L35" s="159">
        <f t="shared" si="2"/>
        <v>0</v>
      </c>
    </row>
    <row r="36" spans="1:12" ht="18" customHeight="1" x14ac:dyDescent="0.2">
      <c r="A36" s="353" t="b">
        <f>ISNA(_xlfn.XLOOKUP(TimeSheet_September[[#This Row],[Note For Other Assigned Duties]],Holidays[Event],Holidays[Event]))</f>
        <v>1</v>
      </c>
      <c r="B36" s="353"/>
      <c r="C36" s="355">
        <f t="shared" si="3"/>
        <v>46294</v>
      </c>
      <c r="D36" s="369"/>
      <c r="E36" s="369"/>
      <c r="F36" s="370"/>
      <c r="G36" s="369"/>
      <c r="H36" s="367" t="str">
        <f>IF(_xlfn.XLOOKUP(TimeSheet_September[[#This Row],[Date(s)]],Holidays[Date],Holidays[Event])=0,"",_xlfn.XLOOKUP(TimeSheet_September[[#This Row],[Date(s)]],Holidays[Date],Holidays[Event]))</f>
        <v/>
      </c>
      <c r="I36" s="371"/>
      <c r="J36" s="157">
        <f t="shared" si="0"/>
        <v>0</v>
      </c>
      <c r="K36" s="212">
        <f t="shared" si="1"/>
        <v>0</v>
      </c>
      <c r="L36" s="159">
        <f t="shared" si="2"/>
        <v>0</v>
      </c>
    </row>
    <row r="37" spans="1:12" ht="18" customHeight="1" thickBot="1" x14ac:dyDescent="0.25">
      <c r="A37" s="353" t="b">
        <f>ISNA(_xlfn.XLOOKUP(TimeSheet_September[[#This Row],[Note For Other Assigned Duties]],Holidays[Event],Holidays[Event]))</f>
        <v>0</v>
      </c>
      <c r="B37" s="353"/>
      <c r="C37" s="355">
        <f t="shared" si="3"/>
        <v>46295</v>
      </c>
      <c r="D37" s="369"/>
      <c r="E37" s="369"/>
      <c r="F37" s="370"/>
      <c r="G37" s="369"/>
      <c r="H37" s="367" t="str">
        <f>IF(_xlfn.XLOOKUP(TimeSheet_September[[#This Row],[Date(s)]],Holidays[Date],Holidays[Event])=0,"",_xlfn.XLOOKUP(TimeSheet_September[[#This Row],[Date(s)]],Holidays[Date],Holidays[Event]))</f>
        <v>National Truth and Reconciliation Day</v>
      </c>
      <c r="I37" s="371"/>
      <c r="J37" s="158">
        <f t="shared" si="0"/>
        <v>0</v>
      </c>
      <c r="K37" s="213">
        <f t="shared" si="1"/>
        <v>0</v>
      </c>
      <c r="L37" s="164">
        <f t="shared" si="2"/>
        <v>0</v>
      </c>
    </row>
    <row r="38" spans="1:12" ht="20.25" customHeight="1" thickTop="1" x14ac:dyDescent="0.2">
      <c r="A38" s="352" t="b">
        <f>ISNA(_xlfn.XLOOKUP(TimeSheet_August[[#This Row],[Note For Other Assigned Duties]],Holidays[Event],Holidays[Event]))</f>
        <v>0</v>
      </c>
      <c r="B38" s="352"/>
      <c r="C38" s="31"/>
      <c r="D38" s="31"/>
      <c r="E38" s="31"/>
      <c r="F38" s="31"/>
      <c r="G38" s="31"/>
      <c r="H38" s="31"/>
      <c r="I38" s="31"/>
    </row>
  </sheetData>
  <sheetProtection algorithmName="SHA-512" hashValue="fLCdn+EHm9cFLNEXuv0SpegsigMheJl20FRO0QBw39F6bP8Y1AKlqTPYAvypnZg4WREZN/yXZ3i/LHxQWv/Lrw==" saltValue="23CYmmdncjY9ymZODhhhWg==" spinCount="100000" sheet="1" objects="1" scenarios="1"/>
  <mergeCells count="11">
    <mergeCell ref="C1:J1"/>
    <mergeCell ref="K1:L1"/>
    <mergeCell ref="K2:L2"/>
    <mergeCell ref="K3:L3"/>
    <mergeCell ref="K4:L4"/>
    <mergeCell ref="D3:F3"/>
    <mergeCell ref="K5:L5"/>
    <mergeCell ref="K6:L6"/>
    <mergeCell ref="J2:J3"/>
    <mergeCell ref="I2:I3"/>
    <mergeCell ref="J4:J5"/>
  </mergeCells>
  <conditionalFormatting sqref="C8:I37">
    <cfRule type="expression" dxfId="10" priority="1">
      <formula>OR(IF(WEEKDAY($C8)=1,1),IF(WEEKDAY($C8)=7,1),IF($A8=FALSE,1))</formula>
    </cfRule>
  </conditionalFormatting>
  <dataValidations count="19">
    <dataValidation allowBlank="1" showErrorMessage="1" sqref="C8:G37 G5:H6 J2 M1:M6 G2:H3 C38:XFD1048576 J35:J37 O1:P2 Q7:R7 Q1:XFD6 S7:XFD37 K8:R37 P3:P7 N5:O7 I19:I23 I26:I29 I33:I36 I8:I9 I12:I16 A2:B1048576"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200-000001000000}"/>
    <dataValidation allowBlank="1" showInputMessage="1" showErrorMessage="1" prompt="Enter Teacher and School details in cells below" sqref="C1" xr:uid="{00000000-0002-0000-1200-000002000000}"/>
    <dataValidation allowBlank="1" showInputMessage="1" showErrorMessage="1" prompt="Enter Teacher Name and FTE in cells to the right" sqref="C2" xr:uid="{00000000-0002-0000-1200-000003000000}"/>
    <dataValidation allowBlank="1" showInputMessage="1" showErrorMessage="1" prompt="Enter Teacher Name in this cell" sqref="D2" xr:uid="{00000000-0002-0000-1200-000004000000}"/>
    <dataValidation allowBlank="1" showInputMessage="1" showErrorMessage="1" prompt="Enter Teacher's FTE in this cell" sqref="E2" xr:uid="{AAF4CC23-1041-4ACA-A2FB-C0AE8ED8D574}"/>
    <dataValidation allowBlank="1" showInputMessage="1" showErrorMessage="1" prompt="Enter School Name in cell to the right" sqref="C3" xr:uid="{00000000-0002-0000-1200-000006000000}"/>
    <dataValidation allowBlank="1" showInputMessage="1" showErrorMessage="1" prompt="Enter School Name in this cell" sqref="D3" xr:uid="{00000000-0002-0000-1200-000007000000}"/>
    <dataValidation allowBlank="1" showInputMessage="1" showErrorMessage="1" prompt="Enter Total Assignable Hours in cell below" sqref="C5" xr:uid="{00000000-0002-0000-1200-000008000000}"/>
    <dataValidation allowBlank="1" showInputMessage="1" showErrorMessage="1" prompt="Total Assignable Hours Worked are automatically calculated in cell below" sqref="E5" xr:uid="{00000000-0002-0000-1200-000009000000}"/>
    <dataValidation allowBlank="1" showInputMessage="1" showErrorMessage="1" prompt="Regular Hours are automatically calculated in cell below" sqref="D5" xr:uid="{00000000-0002-0000-1200-00000A000000}"/>
    <dataValidation allowBlank="1" showInputMessage="1" showErrorMessage="1" prompt="Enter Total Work Week Hours in this cell" sqref="C6" xr:uid="{00000000-0002-0000-1200-00000B000000}"/>
    <dataValidation allowBlank="1" showInputMessage="1" showErrorMessage="1" prompt="Total Hours Worked are automatically calculated in this cell" sqref="D6:E6" xr:uid="{00000000-0002-0000-1200-00000C000000}"/>
    <dataValidation allowBlank="1" showInputMessage="1" showErrorMessage="1" prompt="Enter Date in this column under this heading. Use heading filters to find specific entries" sqref="C7" xr:uid="{00000000-0002-0000-1200-00000D000000}"/>
    <dataValidation allowBlank="1" showInputMessage="1" showErrorMessage="1" prompt="Enter Assigned Time After School in this column under this heading." sqref="I7 J8:J34" xr:uid="{00000000-0002-0000-1200-00000E000000}"/>
    <dataValidation allowBlank="1" showInputMessage="1" showErrorMessage="1" prompt="Assigned Hours Worked are automatically calculated in this column under this heading." sqref="K7:L7" xr:uid="{00000000-0002-0000-1200-00000F000000}"/>
    <dataValidation allowBlank="1" showInputMessage="1" showErrorMessage="1" prompt="Total Assignable Hours Worked to date automatically calculated in this cell." sqref="J6 F6" xr:uid="{00000000-0002-0000-1200-000010000000}"/>
    <dataValidation allowBlank="1" showInputMessage="1" showErrorMessage="1" prompt="Total Assignable Hours Worked to date are automatically calculated in cell below" sqref="J4 F5" xr:uid="{00000000-0002-0000-1200-000011000000}"/>
    <dataValidation allowBlank="1" showInputMessage="1" showErrorMessage="1" prompt="adsfa" sqref="I2" xr:uid="{00000000-0002-0000-1200-000012000000}"/>
  </dataValidations>
  <hyperlinks>
    <hyperlink ref="K2" location="'Mon-Day 1-S1'!Print_Titles" display="MON | Day 1 - Sem 1" xr:uid="{00000000-0004-0000-1200-000002000000}"/>
    <hyperlink ref="K3" location="'Tue-Day 2-S1'!Print_Titles" display="TUE | Day 2 - Sem 1" xr:uid="{00000000-0004-0000-1200-000003000000}"/>
    <hyperlink ref="K4" location="'Wed-Day 3-S1'!Print_Titles" display="WED | Day 3 - Sem 1" xr:uid="{00000000-0004-0000-1200-000004000000}"/>
    <hyperlink ref="K5" location="'Thu-Day 4-S1'!Print_Titles" display="THU | Day 4 - Sem 1" xr:uid="{00000000-0004-0000-1200-000005000000}"/>
    <hyperlink ref="K6" location="'Fri-Day 5-S1'!Print_Titles" display="FRI | Day 5 - Sem 1" xr:uid="{00000000-0004-0000-1200-000006000000}"/>
    <hyperlink ref="N2" location="'Day 6-S1'!Print_Titles" display="Day 6 - Sem 1" xr:uid="{00000000-0004-0000-1200-000007000000}"/>
    <hyperlink ref="N3" location="'Early Out 1-S1'!Print_Titles" display="Early Out 1 - Sem 1" xr:uid="{00000000-0004-0000-1200-000008000000}"/>
    <hyperlink ref="N4" location="'Early Out 2-S1'!Print_Titles" display="Early Out 2 - Sem 1" xr:uid="{00000000-0004-0000-12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85CDBAFB-1390-4921-86EA-7FFB0312EE2D}">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4"/>
    <pageSetUpPr fitToPage="1"/>
  </sheetPr>
  <dimension ref="A1:P39"/>
  <sheetViews>
    <sheetView showGridLines="0" zoomScale="75" zoomScaleNormal="75" workbookViewId="0">
      <pane xSplit="15" ySplit="7" topLeftCell="P32" activePane="bottomRight" state="frozen"/>
      <selection activeCell="E6" sqref="B6:E6"/>
      <selection pane="topRight" activeCell="E6" sqref="B6:E6"/>
      <selection pane="bottomLeft" activeCell="E6" sqref="B6:E6"/>
      <selection pane="bottomRight" activeCell="G36" sqref="G36"/>
    </sheetView>
  </sheetViews>
  <sheetFormatPr defaultColWidth="9" defaultRowHeight="20.25" customHeight="1" x14ac:dyDescent="0.2"/>
  <cols>
    <col min="1" max="1" width="6.625" style="9" hidden="1" customWidth="1"/>
    <col min="2" max="2" width="2.625" style="9" customWidth="1"/>
    <col min="3" max="3" width="21.125" style="9" customWidth="1"/>
    <col min="4" max="4" width="14.5" style="9" customWidth="1"/>
    <col min="5" max="5" width="20" style="9" customWidth="1"/>
    <col min="6" max="6" width="17.125" style="9" customWidth="1"/>
    <col min="7" max="7" width="16.125" style="9" customWidth="1"/>
    <col min="8" max="8" width="20.5" style="9" customWidth="1"/>
    <col min="9" max="9" width="15.875" style="9" customWidth="1"/>
    <col min="10" max="10" width="18" style="15" customWidth="1"/>
    <col min="11" max="11" width="12.125" style="9" customWidth="1"/>
    <col min="12" max="12" width="23.125" style="9" customWidth="1"/>
    <col min="13" max="13" width="13.125" style="9" customWidth="1"/>
    <col min="14" max="14" width="13.5" style="9" customWidth="1"/>
    <col min="15" max="15" width="9.875" style="9" customWidth="1"/>
    <col min="16" max="16" width="1.875" style="9" customWidth="1"/>
    <col min="17" max="16384" width="9" style="9"/>
  </cols>
  <sheetData>
    <row r="1" spans="1:16" ht="35.25" customHeight="1" thickTop="1" thickBot="1" x14ac:dyDescent="0.45">
      <c r="C1" s="594" t="s">
        <v>60</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August!D3</f>
        <v>Type your school here.</v>
      </c>
      <c r="E3" s="585"/>
      <c r="F3" s="586"/>
      <c r="G3" s="42" t="s">
        <v>43</v>
      </c>
      <c r="H3" s="95">
        <f>'Detailed Summary'!G14</f>
        <v>0</v>
      </c>
      <c r="I3" s="572"/>
      <c r="J3" s="564"/>
      <c r="K3" s="581" t="s">
        <v>75</v>
      </c>
      <c r="L3" s="582"/>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September!C6</f>
        <v>1200</v>
      </c>
      <c r="J4" s="592"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3"/>
      <c r="K5" s="567" t="s">
        <v>77</v>
      </c>
      <c r="L5" s="568"/>
      <c r="M5" s="125">
        <f>'Detailed Summary'!C9+'Detailed Summary'!D9</f>
        <v>0</v>
      </c>
      <c r="N5" s="56"/>
      <c r="O5" s="56"/>
      <c r="P5" s="56"/>
    </row>
    <row r="6" spans="1:16" ht="28.5" customHeight="1" thickBot="1" x14ac:dyDescent="0.25">
      <c r="C6" s="214">
        <f>H4-E6</f>
        <v>1200</v>
      </c>
      <c r="D6" s="210">
        <f>SUM(J8:J38)/60</f>
        <v>0</v>
      </c>
      <c r="E6" s="211">
        <f>SUM(L8:L38)</f>
        <v>0</v>
      </c>
      <c r="F6" s="170">
        <f>September!F6+E6</f>
        <v>0</v>
      </c>
      <c r="G6" s="10"/>
      <c r="H6" s="10"/>
      <c r="J6" s="172">
        <f>August!C6-F6</f>
        <v>1200</v>
      </c>
      <c r="K6" s="587" t="s">
        <v>78</v>
      </c>
      <c r="L6" s="570"/>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ISNA(_xlfn.XLOOKUP(TimeSheet_October[[#This Row],[Note For Other Assigned Duties]],Holidays[Event],Holidays[Event]))</f>
        <v>1</v>
      </c>
      <c r="C8" s="355">
        <f>September!C37+1</f>
        <v>46296</v>
      </c>
      <c r="D8" s="356"/>
      <c r="E8" s="357"/>
      <c r="F8" s="358"/>
      <c r="G8" s="357"/>
      <c r="H8" s="359" t="str">
        <f>IF(_xlfn.XLOOKUP(TimeSheet_October[[#This Row],[Date(s)]],Holidays[Date],Holidays[Event])=0,"",_xlfn.XLOOKUP(TimeSheet_October[[#This Row],[Date(s)]],Holidays[Date],Holidays[Event]))</f>
        <v/>
      </c>
      <c r="I8" s="360"/>
      <c r="J8" s="146">
        <f t="shared" ref="J8:J38" si="0">F8</f>
        <v>0</v>
      </c>
      <c r="K8" s="212">
        <f t="shared" ref="K8:K38" si="1">IFERROR(D8+E8+G8+I8,0)</f>
        <v>0</v>
      </c>
      <c r="L8" s="159">
        <f t="shared" ref="L8:L38" si="2">IFERROR(K8/60,0)</f>
        <v>0</v>
      </c>
    </row>
    <row r="9" spans="1:16" ht="18" customHeight="1" x14ac:dyDescent="0.2">
      <c r="A9" s="9" t="b">
        <f>ISNA(_xlfn.XLOOKUP(TimeSheet_October[[#This Row],[Note For Other Assigned Duties]],Holidays[Event],Holidays[Event]))</f>
        <v>1</v>
      </c>
      <c r="C9" s="355">
        <f>+C8+1</f>
        <v>46297</v>
      </c>
      <c r="D9" s="356"/>
      <c r="E9" s="357"/>
      <c r="F9" s="358"/>
      <c r="G9" s="357"/>
      <c r="H9" s="359" t="str">
        <f>IF(_xlfn.XLOOKUP(TimeSheet_October[[#This Row],[Date(s)]],Holidays[Date],Holidays[Event])=0,"",_xlfn.XLOOKUP(TimeSheet_October[[#This Row],[Date(s)]],Holidays[Date],Holidays[Event]))</f>
        <v/>
      </c>
      <c r="I9" s="360"/>
      <c r="J9" s="146">
        <f t="shared" si="0"/>
        <v>0</v>
      </c>
      <c r="K9" s="212">
        <f t="shared" si="1"/>
        <v>0</v>
      </c>
      <c r="L9" s="159">
        <f t="shared" si="2"/>
        <v>0</v>
      </c>
    </row>
    <row r="10" spans="1:16" ht="18" customHeight="1" x14ac:dyDescent="0.2">
      <c r="A10" s="9" t="b">
        <f>ISNA(_xlfn.XLOOKUP(TimeSheet_October[[#This Row],[Note For Other Assigned Duties]],Holidays[Event],Holidays[Event]))</f>
        <v>1</v>
      </c>
      <c r="C10" s="355">
        <f t="shared" ref="C10:C37" si="3">+C9+1</f>
        <v>46298</v>
      </c>
      <c r="D10" s="356"/>
      <c r="E10" s="357"/>
      <c r="F10" s="358"/>
      <c r="G10" s="357"/>
      <c r="H10" s="359" t="str">
        <f>IF(_xlfn.XLOOKUP(TimeSheet_October[[#This Row],[Date(s)]],Holidays[Date],Holidays[Event])=0,"",_xlfn.XLOOKUP(TimeSheet_October[[#This Row],[Date(s)]],Holidays[Date],Holidays[Event]))</f>
        <v/>
      </c>
      <c r="I10" s="360"/>
      <c r="J10" s="146">
        <f t="shared" si="0"/>
        <v>0</v>
      </c>
      <c r="K10" s="212">
        <f t="shared" si="1"/>
        <v>0</v>
      </c>
      <c r="L10" s="159">
        <f t="shared" si="2"/>
        <v>0</v>
      </c>
    </row>
    <row r="11" spans="1:16" ht="18" customHeight="1" x14ac:dyDescent="0.2">
      <c r="A11" s="9" t="b">
        <f>ISNA(_xlfn.XLOOKUP(TimeSheet_October[[#This Row],[Note For Other Assigned Duties]],Holidays[Event],Holidays[Event]))</f>
        <v>1</v>
      </c>
      <c r="C11" s="355">
        <f t="shared" si="3"/>
        <v>46299</v>
      </c>
      <c r="D11" s="356"/>
      <c r="E11" s="357"/>
      <c r="F11" s="358"/>
      <c r="G11" s="357"/>
      <c r="H11" s="359" t="str">
        <f>IF(_xlfn.XLOOKUP(TimeSheet_October[[#This Row],[Date(s)]],Holidays[Date],Holidays[Event])=0,"",_xlfn.XLOOKUP(TimeSheet_October[[#This Row],[Date(s)]],Holidays[Date],Holidays[Event]))</f>
        <v/>
      </c>
      <c r="I11" s="360"/>
      <c r="J11" s="146">
        <f t="shared" si="0"/>
        <v>0</v>
      </c>
      <c r="K11" s="212">
        <f t="shared" si="1"/>
        <v>0</v>
      </c>
      <c r="L11" s="159">
        <f t="shared" si="2"/>
        <v>0</v>
      </c>
    </row>
    <row r="12" spans="1:16" ht="18" customHeight="1" x14ac:dyDescent="0.2">
      <c r="A12" s="9" t="b">
        <f>ISNA(_xlfn.XLOOKUP(TimeSheet_October[[#This Row],[Note For Other Assigned Duties]],Holidays[Event],Holidays[Event]))</f>
        <v>1</v>
      </c>
      <c r="C12" s="355">
        <f t="shared" si="3"/>
        <v>46300</v>
      </c>
      <c r="D12" s="356"/>
      <c r="E12" s="357"/>
      <c r="F12" s="358"/>
      <c r="G12" s="357"/>
      <c r="H12" s="359" t="str">
        <f>IF(_xlfn.XLOOKUP(TimeSheet_October[[#This Row],[Date(s)]],Holidays[Date],Holidays[Event])=0,"",_xlfn.XLOOKUP(TimeSheet_October[[#This Row],[Date(s)]],Holidays[Date],Holidays[Event]))</f>
        <v/>
      </c>
      <c r="I12" s="360"/>
      <c r="J12" s="146">
        <f t="shared" si="0"/>
        <v>0</v>
      </c>
      <c r="K12" s="212">
        <f t="shared" si="1"/>
        <v>0</v>
      </c>
      <c r="L12" s="159">
        <f t="shared" si="2"/>
        <v>0</v>
      </c>
    </row>
    <row r="13" spans="1:16" ht="18" customHeight="1" x14ac:dyDescent="0.2">
      <c r="A13" s="9" t="b">
        <f>ISNA(_xlfn.XLOOKUP(TimeSheet_October[[#This Row],[Note For Other Assigned Duties]],Holidays[Event],Holidays[Event]))</f>
        <v>1</v>
      </c>
      <c r="C13" s="355">
        <f t="shared" si="3"/>
        <v>46301</v>
      </c>
      <c r="D13" s="356"/>
      <c r="E13" s="357"/>
      <c r="F13" s="358"/>
      <c r="G13" s="357"/>
      <c r="H13" s="359" t="str">
        <f>IF(_xlfn.XLOOKUP(TimeSheet_October[[#This Row],[Date(s)]],Holidays[Date],Holidays[Event])=0,"",_xlfn.XLOOKUP(TimeSheet_October[[#This Row],[Date(s)]],Holidays[Date],Holidays[Event]))</f>
        <v/>
      </c>
      <c r="I13" s="360"/>
      <c r="J13" s="146">
        <f t="shared" si="0"/>
        <v>0</v>
      </c>
      <c r="K13" s="212">
        <f t="shared" si="1"/>
        <v>0</v>
      </c>
      <c r="L13" s="159">
        <f t="shared" si="2"/>
        <v>0</v>
      </c>
    </row>
    <row r="14" spans="1:16" ht="18" customHeight="1" x14ac:dyDescent="0.2">
      <c r="A14" s="9" t="b">
        <f>ISNA(_xlfn.XLOOKUP(TimeSheet_October[[#This Row],[Note For Other Assigned Duties]],Holidays[Event],Holidays[Event]))</f>
        <v>1</v>
      </c>
      <c r="C14" s="355">
        <f t="shared" si="3"/>
        <v>46302</v>
      </c>
      <c r="D14" s="356"/>
      <c r="E14" s="357"/>
      <c r="F14" s="358"/>
      <c r="G14" s="357"/>
      <c r="H14" s="359" t="str">
        <f>IF(_xlfn.XLOOKUP(TimeSheet_October[[#This Row],[Date(s)]],Holidays[Date],Holidays[Event])=0,"",_xlfn.XLOOKUP(TimeSheet_October[[#This Row],[Date(s)]],Holidays[Date],Holidays[Event]))</f>
        <v/>
      </c>
      <c r="I14" s="360"/>
      <c r="J14" s="146">
        <f t="shared" si="0"/>
        <v>0</v>
      </c>
      <c r="K14" s="212">
        <f t="shared" si="1"/>
        <v>0</v>
      </c>
      <c r="L14" s="159">
        <f t="shared" si="2"/>
        <v>0</v>
      </c>
    </row>
    <row r="15" spans="1:16" ht="18" customHeight="1" x14ac:dyDescent="0.2">
      <c r="A15" s="9" t="b">
        <f>ISNA(_xlfn.XLOOKUP(TimeSheet_October[[#This Row],[Note For Other Assigned Duties]],Holidays[Event],Holidays[Event]))</f>
        <v>1</v>
      </c>
      <c r="C15" s="355">
        <f t="shared" si="3"/>
        <v>46303</v>
      </c>
      <c r="D15" s="356"/>
      <c r="E15" s="357"/>
      <c r="F15" s="358"/>
      <c r="G15" s="357"/>
      <c r="H15" s="359" t="str">
        <f>IF(_xlfn.XLOOKUP(TimeSheet_October[[#This Row],[Date(s)]],Holidays[Date],Holidays[Event])=0,"",_xlfn.XLOOKUP(TimeSheet_October[[#This Row],[Date(s)]],Holidays[Date],Holidays[Event]))</f>
        <v/>
      </c>
      <c r="I15" s="360"/>
      <c r="J15" s="146">
        <f t="shared" si="0"/>
        <v>0</v>
      </c>
      <c r="K15" s="212">
        <f t="shared" si="1"/>
        <v>0</v>
      </c>
      <c r="L15" s="159">
        <f t="shared" si="2"/>
        <v>0</v>
      </c>
    </row>
    <row r="16" spans="1:16" ht="18" customHeight="1" x14ac:dyDescent="0.2">
      <c r="A16" s="9" t="b">
        <f>ISNA(_xlfn.XLOOKUP(TimeSheet_October[[#This Row],[Note For Other Assigned Duties]],Holidays[Event],Holidays[Event]))</f>
        <v>1</v>
      </c>
      <c r="C16" s="355">
        <f t="shared" si="3"/>
        <v>46304</v>
      </c>
      <c r="D16" s="356"/>
      <c r="E16" s="357"/>
      <c r="F16" s="358"/>
      <c r="G16" s="357"/>
      <c r="H16" s="359" t="str">
        <f>IF(_xlfn.XLOOKUP(TimeSheet_October[[#This Row],[Date(s)]],Holidays[Date],Holidays[Event])=0,"",_xlfn.XLOOKUP(TimeSheet_October[[#This Row],[Date(s)]],Holidays[Date],Holidays[Event]))</f>
        <v/>
      </c>
      <c r="I16" s="360"/>
      <c r="J16" s="146">
        <f t="shared" si="0"/>
        <v>0</v>
      </c>
      <c r="K16" s="212">
        <f t="shared" si="1"/>
        <v>0</v>
      </c>
      <c r="L16" s="159">
        <f t="shared" si="2"/>
        <v>0</v>
      </c>
    </row>
    <row r="17" spans="1:12" ht="18" customHeight="1" x14ac:dyDescent="0.2">
      <c r="A17" s="9" t="b">
        <f>ISNA(_xlfn.XLOOKUP(TimeSheet_October[[#This Row],[Note For Other Assigned Duties]],Holidays[Event],Holidays[Event]))</f>
        <v>1</v>
      </c>
      <c r="C17" s="355">
        <f t="shared" si="3"/>
        <v>46305</v>
      </c>
      <c r="D17" s="356"/>
      <c r="E17" s="357"/>
      <c r="F17" s="358"/>
      <c r="G17" s="357"/>
      <c r="H17" s="359" t="str">
        <f>IF(_xlfn.XLOOKUP(TimeSheet_October[[#This Row],[Date(s)]],Holidays[Date],Holidays[Event])=0,"",_xlfn.XLOOKUP(TimeSheet_October[[#This Row],[Date(s)]],Holidays[Date],Holidays[Event]))</f>
        <v/>
      </c>
      <c r="I17" s="360"/>
      <c r="J17" s="146">
        <f t="shared" si="0"/>
        <v>0</v>
      </c>
      <c r="K17" s="212">
        <f t="shared" si="1"/>
        <v>0</v>
      </c>
      <c r="L17" s="159">
        <f t="shared" si="2"/>
        <v>0</v>
      </c>
    </row>
    <row r="18" spans="1:12" ht="18" customHeight="1" x14ac:dyDescent="0.2">
      <c r="A18" s="9" t="b">
        <f>ISNA(_xlfn.XLOOKUP(TimeSheet_October[[#This Row],[Note For Other Assigned Duties]],Holidays[Event],Holidays[Event]))</f>
        <v>1</v>
      </c>
      <c r="C18" s="355">
        <f t="shared" si="3"/>
        <v>46306</v>
      </c>
      <c r="D18" s="356"/>
      <c r="E18" s="357"/>
      <c r="F18" s="358"/>
      <c r="G18" s="357"/>
      <c r="H18" s="359" t="str">
        <f>IF(_xlfn.XLOOKUP(TimeSheet_October[[#This Row],[Date(s)]],Holidays[Date],Holidays[Event])=0,"",_xlfn.XLOOKUP(TimeSheet_October[[#This Row],[Date(s)]],Holidays[Date],Holidays[Event]))</f>
        <v/>
      </c>
      <c r="I18" s="360"/>
      <c r="J18" s="146">
        <f t="shared" si="0"/>
        <v>0</v>
      </c>
      <c r="K18" s="212">
        <f t="shared" si="1"/>
        <v>0</v>
      </c>
      <c r="L18" s="159">
        <f t="shared" si="2"/>
        <v>0</v>
      </c>
    </row>
    <row r="19" spans="1:12" ht="18" customHeight="1" x14ac:dyDescent="0.2">
      <c r="A19" s="9" t="b">
        <f>ISNA(_xlfn.XLOOKUP(TimeSheet_October[[#This Row],[Note For Other Assigned Duties]],Holidays[Event],Holidays[Event]))</f>
        <v>0</v>
      </c>
      <c r="C19" s="355">
        <f t="shared" si="3"/>
        <v>46307</v>
      </c>
      <c r="D19" s="356"/>
      <c r="E19" s="357"/>
      <c r="F19" s="358"/>
      <c r="G19" s="357"/>
      <c r="H19" s="359" t="str">
        <f>IF(_xlfn.XLOOKUP(TimeSheet_October[[#This Row],[Date(s)]],Holidays[Date],Holidays[Event])=0,"",_xlfn.XLOOKUP(TimeSheet_October[[#This Row],[Date(s)]],Holidays[Date],Holidays[Event]))</f>
        <v>Thanksgiving Day</v>
      </c>
      <c r="I19" s="360"/>
      <c r="J19" s="146">
        <f t="shared" si="0"/>
        <v>0</v>
      </c>
      <c r="K19" s="212">
        <f t="shared" si="1"/>
        <v>0</v>
      </c>
      <c r="L19" s="159">
        <f t="shared" si="2"/>
        <v>0</v>
      </c>
    </row>
    <row r="20" spans="1:12" ht="18" customHeight="1" x14ac:dyDescent="0.2">
      <c r="A20" s="9" t="b">
        <f>ISNA(_xlfn.XLOOKUP(TimeSheet_October[[#This Row],[Note For Other Assigned Duties]],Holidays[Event],Holidays[Event]))</f>
        <v>1</v>
      </c>
      <c r="C20" s="355">
        <f t="shared" si="3"/>
        <v>46308</v>
      </c>
      <c r="D20" s="356"/>
      <c r="E20" s="357"/>
      <c r="F20" s="358"/>
      <c r="G20" s="357"/>
      <c r="H20" s="359" t="str">
        <f>IF(_xlfn.XLOOKUP(TimeSheet_October[[#This Row],[Date(s)]],Holidays[Date],Holidays[Event])=0,"",_xlfn.XLOOKUP(TimeSheet_October[[#This Row],[Date(s)]],Holidays[Date],Holidays[Event]))</f>
        <v/>
      </c>
      <c r="I20" s="360"/>
      <c r="J20" s="146">
        <f t="shared" si="0"/>
        <v>0</v>
      </c>
      <c r="K20" s="212">
        <f t="shared" si="1"/>
        <v>0</v>
      </c>
      <c r="L20" s="159">
        <f t="shared" si="2"/>
        <v>0</v>
      </c>
    </row>
    <row r="21" spans="1:12" ht="18" customHeight="1" x14ac:dyDescent="0.2">
      <c r="A21" s="9" t="b">
        <f>ISNA(_xlfn.XLOOKUP(TimeSheet_October[[#This Row],[Note For Other Assigned Duties]],Holidays[Event],Holidays[Event]))</f>
        <v>1</v>
      </c>
      <c r="C21" s="355">
        <f t="shared" si="3"/>
        <v>46309</v>
      </c>
      <c r="D21" s="356"/>
      <c r="E21" s="357"/>
      <c r="F21" s="358"/>
      <c r="G21" s="357"/>
      <c r="H21" s="359" t="str">
        <f>IF(_xlfn.XLOOKUP(TimeSheet_October[[#This Row],[Date(s)]],Holidays[Date],Holidays[Event])=0,"",_xlfn.XLOOKUP(TimeSheet_October[[#This Row],[Date(s)]],Holidays[Date],Holidays[Event]))</f>
        <v/>
      </c>
      <c r="I21" s="360"/>
      <c r="J21" s="146">
        <f t="shared" si="0"/>
        <v>0</v>
      </c>
      <c r="K21" s="212">
        <f t="shared" si="1"/>
        <v>0</v>
      </c>
      <c r="L21" s="159">
        <f t="shared" si="2"/>
        <v>0</v>
      </c>
    </row>
    <row r="22" spans="1:12" ht="18" customHeight="1" x14ac:dyDescent="0.2">
      <c r="A22" s="9" t="b">
        <f>ISNA(_xlfn.XLOOKUP(TimeSheet_October[[#This Row],[Note For Other Assigned Duties]],Holidays[Event],Holidays[Event]))</f>
        <v>1</v>
      </c>
      <c r="C22" s="355">
        <f t="shared" si="3"/>
        <v>46310</v>
      </c>
      <c r="D22" s="356"/>
      <c r="E22" s="357"/>
      <c r="F22" s="358"/>
      <c r="G22" s="357"/>
      <c r="H22" s="359" t="str">
        <f>IF(_xlfn.XLOOKUP(TimeSheet_October[[#This Row],[Date(s)]],Holidays[Date],Holidays[Event])=0,"",_xlfn.XLOOKUP(TimeSheet_October[[#This Row],[Date(s)]],Holidays[Date],Holidays[Event]))</f>
        <v/>
      </c>
      <c r="I22" s="360"/>
      <c r="J22" s="146">
        <f t="shared" si="0"/>
        <v>0</v>
      </c>
      <c r="K22" s="212">
        <f t="shared" si="1"/>
        <v>0</v>
      </c>
      <c r="L22" s="159">
        <f t="shared" si="2"/>
        <v>0</v>
      </c>
    </row>
    <row r="23" spans="1:12" ht="18" customHeight="1" x14ac:dyDescent="0.2">
      <c r="A23" s="9" t="b">
        <f>ISNA(_xlfn.XLOOKUP(TimeSheet_October[[#This Row],[Note For Other Assigned Duties]],Holidays[Event],Holidays[Event]))</f>
        <v>1</v>
      </c>
      <c r="C23" s="355">
        <f t="shared" si="3"/>
        <v>46311</v>
      </c>
      <c r="D23" s="356"/>
      <c r="E23" s="357"/>
      <c r="F23" s="358"/>
      <c r="G23" s="357"/>
      <c r="H23" s="359" t="str">
        <f>IF(_xlfn.XLOOKUP(TimeSheet_October[[#This Row],[Date(s)]],Holidays[Date],Holidays[Event])=0,"",_xlfn.XLOOKUP(TimeSheet_October[[#This Row],[Date(s)]],Holidays[Date],Holidays[Event]))</f>
        <v/>
      </c>
      <c r="I23" s="360"/>
      <c r="J23" s="146">
        <f t="shared" si="0"/>
        <v>0</v>
      </c>
      <c r="K23" s="212">
        <f t="shared" si="1"/>
        <v>0</v>
      </c>
      <c r="L23" s="159">
        <f t="shared" si="2"/>
        <v>0</v>
      </c>
    </row>
    <row r="24" spans="1:12" ht="18" customHeight="1" x14ac:dyDescent="0.2">
      <c r="A24" s="9" t="b">
        <f>ISNA(_xlfn.XLOOKUP(TimeSheet_October[[#This Row],[Note For Other Assigned Duties]],Holidays[Event],Holidays[Event]))</f>
        <v>1</v>
      </c>
      <c r="C24" s="355">
        <f t="shared" si="3"/>
        <v>46312</v>
      </c>
      <c r="D24" s="356"/>
      <c r="E24" s="357"/>
      <c r="F24" s="358"/>
      <c r="G24" s="357"/>
      <c r="H24" s="359" t="str">
        <f>IF(_xlfn.XLOOKUP(TimeSheet_October[[#This Row],[Date(s)]],Holidays[Date],Holidays[Event])=0,"",_xlfn.XLOOKUP(TimeSheet_October[[#This Row],[Date(s)]],Holidays[Date],Holidays[Event]))</f>
        <v/>
      </c>
      <c r="I24" s="360"/>
      <c r="J24" s="146">
        <f t="shared" si="0"/>
        <v>0</v>
      </c>
      <c r="K24" s="212">
        <f t="shared" si="1"/>
        <v>0</v>
      </c>
      <c r="L24" s="159">
        <f t="shared" si="2"/>
        <v>0</v>
      </c>
    </row>
    <row r="25" spans="1:12" ht="18" customHeight="1" x14ac:dyDescent="0.2">
      <c r="A25" s="9" t="b">
        <f>ISNA(_xlfn.XLOOKUP(TimeSheet_October[[#This Row],[Note For Other Assigned Duties]],Holidays[Event],Holidays[Event]))</f>
        <v>1</v>
      </c>
      <c r="C25" s="355">
        <f t="shared" si="3"/>
        <v>46313</v>
      </c>
      <c r="D25" s="356"/>
      <c r="E25" s="357"/>
      <c r="F25" s="358"/>
      <c r="G25" s="357"/>
      <c r="H25" s="359" t="str">
        <f>IF(_xlfn.XLOOKUP(TimeSheet_October[[#This Row],[Date(s)]],Holidays[Date],Holidays[Event])=0,"",_xlfn.XLOOKUP(TimeSheet_October[[#This Row],[Date(s)]],Holidays[Date],Holidays[Event]))</f>
        <v/>
      </c>
      <c r="I25" s="360"/>
      <c r="J25" s="146">
        <f t="shared" si="0"/>
        <v>0</v>
      </c>
      <c r="K25" s="212">
        <f t="shared" si="1"/>
        <v>0</v>
      </c>
      <c r="L25" s="159">
        <f t="shared" si="2"/>
        <v>0</v>
      </c>
    </row>
    <row r="26" spans="1:12" ht="18" customHeight="1" x14ac:dyDescent="0.2">
      <c r="A26" s="9" t="b">
        <f>ISNA(_xlfn.XLOOKUP(TimeSheet_October[[#This Row],[Note For Other Assigned Duties]],Holidays[Event],Holidays[Event]))</f>
        <v>1</v>
      </c>
      <c r="C26" s="355">
        <f t="shared" si="3"/>
        <v>46314</v>
      </c>
      <c r="D26" s="356"/>
      <c r="E26" s="357"/>
      <c r="F26" s="358"/>
      <c r="G26" s="357"/>
      <c r="H26" s="359" t="str">
        <f>IF(_xlfn.XLOOKUP(TimeSheet_October[[#This Row],[Date(s)]],Holidays[Date],Holidays[Event])=0,"",_xlfn.XLOOKUP(TimeSheet_October[[#This Row],[Date(s)]],Holidays[Date],Holidays[Event]))</f>
        <v/>
      </c>
      <c r="I26" s="360"/>
      <c r="J26" s="146">
        <f t="shared" si="0"/>
        <v>0</v>
      </c>
      <c r="K26" s="212">
        <f t="shared" si="1"/>
        <v>0</v>
      </c>
      <c r="L26" s="159">
        <f t="shared" si="2"/>
        <v>0</v>
      </c>
    </row>
    <row r="27" spans="1:12" ht="18" customHeight="1" x14ac:dyDescent="0.2">
      <c r="A27" s="9" t="b">
        <f>ISNA(_xlfn.XLOOKUP(TimeSheet_October[[#This Row],[Note For Other Assigned Duties]],Holidays[Event],Holidays[Event]))</f>
        <v>1</v>
      </c>
      <c r="C27" s="355">
        <f t="shared" si="3"/>
        <v>46315</v>
      </c>
      <c r="D27" s="356"/>
      <c r="E27" s="357"/>
      <c r="F27" s="358"/>
      <c r="G27" s="357"/>
      <c r="H27" s="359" t="str">
        <f>IF(_xlfn.XLOOKUP(TimeSheet_October[[#This Row],[Date(s)]],Holidays[Date],Holidays[Event])=0,"",_xlfn.XLOOKUP(TimeSheet_October[[#This Row],[Date(s)]],Holidays[Date],Holidays[Event]))</f>
        <v/>
      </c>
      <c r="I27" s="360"/>
      <c r="J27" s="146">
        <f t="shared" si="0"/>
        <v>0</v>
      </c>
      <c r="K27" s="212">
        <f t="shared" si="1"/>
        <v>0</v>
      </c>
      <c r="L27" s="159">
        <f t="shared" si="2"/>
        <v>0</v>
      </c>
    </row>
    <row r="28" spans="1:12" ht="18" customHeight="1" x14ac:dyDescent="0.2">
      <c r="A28" s="9" t="b">
        <f>ISNA(_xlfn.XLOOKUP(TimeSheet_October[[#This Row],[Note For Other Assigned Duties]],Holidays[Event],Holidays[Event]))</f>
        <v>1</v>
      </c>
      <c r="C28" s="355">
        <f t="shared" si="3"/>
        <v>46316</v>
      </c>
      <c r="D28" s="356"/>
      <c r="E28" s="357"/>
      <c r="F28" s="358"/>
      <c r="G28" s="357"/>
      <c r="H28" s="359" t="str">
        <f>IF(_xlfn.XLOOKUP(TimeSheet_October[[#This Row],[Date(s)]],Holidays[Date],Holidays[Event])=0,"",_xlfn.XLOOKUP(TimeSheet_October[[#This Row],[Date(s)]],Holidays[Date],Holidays[Event]))</f>
        <v/>
      </c>
      <c r="I28" s="360"/>
      <c r="J28" s="146">
        <f t="shared" si="0"/>
        <v>0</v>
      </c>
      <c r="K28" s="212">
        <f t="shared" si="1"/>
        <v>0</v>
      </c>
      <c r="L28" s="159">
        <f t="shared" si="2"/>
        <v>0</v>
      </c>
    </row>
    <row r="29" spans="1:12" ht="18" customHeight="1" x14ac:dyDescent="0.2">
      <c r="A29" s="9" t="b">
        <f>ISNA(_xlfn.XLOOKUP(TimeSheet_October[[#This Row],[Note For Other Assigned Duties]],Holidays[Event],Holidays[Event]))</f>
        <v>1</v>
      </c>
      <c r="C29" s="355">
        <f t="shared" si="3"/>
        <v>46317</v>
      </c>
      <c r="D29" s="356"/>
      <c r="E29" s="357"/>
      <c r="F29" s="358"/>
      <c r="G29" s="357"/>
      <c r="H29" s="359" t="str">
        <f>IF(_xlfn.XLOOKUP(TimeSheet_October[[#This Row],[Date(s)]],Holidays[Date],Holidays[Event])=0,"",_xlfn.XLOOKUP(TimeSheet_October[[#This Row],[Date(s)]],Holidays[Date],Holidays[Event]))</f>
        <v/>
      </c>
      <c r="I29" s="360"/>
      <c r="J29" s="146">
        <f t="shared" si="0"/>
        <v>0</v>
      </c>
      <c r="K29" s="212">
        <f t="shared" si="1"/>
        <v>0</v>
      </c>
      <c r="L29" s="159">
        <f t="shared" si="2"/>
        <v>0</v>
      </c>
    </row>
    <row r="30" spans="1:12" ht="18" customHeight="1" x14ac:dyDescent="0.2">
      <c r="A30" s="9" t="b">
        <f>ISNA(_xlfn.XLOOKUP(TimeSheet_October[[#This Row],[Note For Other Assigned Duties]],Holidays[Event],Holidays[Event]))</f>
        <v>1</v>
      </c>
      <c r="C30" s="355">
        <f t="shared" si="3"/>
        <v>46318</v>
      </c>
      <c r="D30" s="356"/>
      <c r="E30" s="357"/>
      <c r="F30" s="358"/>
      <c r="G30" s="357"/>
      <c r="H30" s="359" t="str">
        <f>IF(_xlfn.XLOOKUP(TimeSheet_October[[#This Row],[Date(s)]],Holidays[Date],Holidays[Event])=0,"",_xlfn.XLOOKUP(TimeSheet_October[[#This Row],[Date(s)]],Holidays[Date],Holidays[Event]))</f>
        <v/>
      </c>
      <c r="I30" s="360"/>
      <c r="J30" s="146">
        <f t="shared" si="0"/>
        <v>0</v>
      </c>
      <c r="K30" s="212">
        <f t="shared" si="1"/>
        <v>0</v>
      </c>
      <c r="L30" s="159">
        <f t="shared" si="2"/>
        <v>0</v>
      </c>
    </row>
    <row r="31" spans="1:12" ht="18" customHeight="1" x14ac:dyDescent="0.2">
      <c r="A31" s="9" t="b">
        <f>ISNA(_xlfn.XLOOKUP(TimeSheet_October[[#This Row],[Note For Other Assigned Duties]],Holidays[Event],Holidays[Event]))</f>
        <v>1</v>
      </c>
      <c r="C31" s="355">
        <f t="shared" si="3"/>
        <v>46319</v>
      </c>
      <c r="D31" s="356"/>
      <c r="E31" s="357"/>
      <c r="F31" s="358"/>
      <c r="G31" s="357"/>
      <c r="H31" s="359" t="str">
        <f>IF(_xlfn.XLOOKUP(TimeSheet_October[[#This Row],[Date(s)]],Holidays[Date],Holidays[Event])=0,"",_xlfn.XLOOKUP(TimeSheet_October[[#This Row],[Date(s)]],Holidays[Date],Holidays[Event]))</f>
        <v/>
      </c>
      <c r="I31" s="360"/>
      <c r="J31" s="146">
        <f t="shared" si="0"/>
        <v>0</v>
      </c>
      <c r="K31" s="212">
        <f t="shared" si="1"/>
        <v>0</v>
      </c>
      <c r="L31" s="159">
        <f t="shared" si="2"/>
        <v>0</v>
      </c>
    </row>
    <row r="32" spans="1:12" ht="18" customHeight="1" x14ac:dyDescent="0.2">
      <c r="A32" s="9" t="b">
        <f>ISNA(_xlfn.XLOOKUP(TimeSheet_October[[#This Row],[Note For Other Assigned Duties]],Holidays[Event],Holidays[Event]))</f>
        <v>1</v>
      </c>
      <c r="C32" s="355">
        <f t="shared" si="3"/>
        <v>46320</v>
      </c>
      <c r="D32" s="356"/>
      <c r="E32" s="357"/>
      <c r="F32" s="358"/>
      <c r="G32" s="357"/>
      <c r="H32" s="359" t="str">
        <f>IF(_xlfn.XLOOKUP(TimeSheet_October[[#This Row],[Date(s)]],Holidays[Date],Holidays[Event])=0,"",_xlfn.XLOOKUP(TimeSheet_October[[#This Row],[Date(s)]],Holidays[Date],Holidays[Event]))</f>
        <v/>
      </c>
      <c r="I32" s="360"/>
      <c r="J32" s="146">
        <f t="shared" si="0"/>
        <v>0</v>
      </c>
      <c r="K32" s="212">
        <f t="shared" si="1"/>
        <v>0</v>
      </c>
      <c r="L32" s="159">
        <f t="shared" si="2"/>
        <v>0</v>
      </c>
    </row>
    <row r="33" spans="1:12" ht="18" customHeight="1" x14ac:dyDescent="0.2">
      <c r="A33" s="9" t="b">
        <f>ISNA(_xlfn.XLOOKUP(TimeSheet_October[[#This Row],[Note For Other Assigned Duties]],Holidays[Event],Holidays[Event]))</f>
        <v>1</v>
      </c>
      <c r="C33" s="355">
        <f t="shared" si="3"/>
        <v>46321</v>
      </c>
      <c r="D33" s="356"/>
      <c r="E33" s="357"/>
      <c r="F33" s="358"/>
      <c r="G33" s="357"/>
      <c r="H33" s="359" t="str">
        <f>IF(_xlfn.XLOOKUP(TimeSheet_October[[#This Row],[Date(s)]],Holidays[Date],Holidays[Event])=0,"",_xlfn.XLOOKUP(TimeSheet_October[[#This Row],[Date(s)]],Holidays[Date],Holidays[Event]))</f>
        <v/>
      </c>
      <c r="I33" s="360"/>
      <c r="J33" s="146">
        <f t="shared" si="0"/>
        <v>0</v>
      </c>
      <c r="K33" s="212">
        <f t="shared" si="1"/>
        <v>0</v>
      </c>
      <c r="L33" s="159">
        <f t="shared" si="2"/>
        <v>0</v>
      </c>
    </row>
    <row r="34" spans="1:12" ht="18" customHeight="1" x14ac:dyDescent="0.2">
      <c r="A34" s="9" t="b">
        <f>ISNA(_xlfn.XLOOKUP(TimeSheet_October[[#This Row],[Note For Other Assigned Duties]],Holidays[Event],Holidays[Event]))</f>
        <v>1</v>
      </c>
      <c r="C34" s="355">
        <f t="shared" si="3"/>
        <v>46322</v>
      </c>
      <c r="D34" s="356"/>
      <c r="E34" s="357"/>
      <c r="F34" s="358"/>
      <c r="G34" s="357"/>
      <c r="H34" s="359" t="str">
        <f>IF(_xlfn.XLOOKUP(TimeSheet_October[[#This Row],[Date(s)]],Holidays[Date],Holidays[Event])=0,"",_xlfn.XLOOKUP(TimeSheet_October[[#This Row],[Date(s)]],Holidays[Date],Holidays[Event]))</f>
        <v/>
      </c>
      <c r="I34" s="360"/>
      <c r="J34" s="146">
        <f t="shared" si="0"/>
        <v>0</v>
      </c>
      <c r="K34" s="212">
        <f t="shared" si="1"/>
        <v>0</v>
      </c>
      <c r="L34" s="159">
        <f t="shared" si="2"/>
        <v>0</v>
      </c>
    </row>
    <row r="35" spans="1:12" ht="18" customHeight="1" x14ac:dyDescent="0.2">
      <c r="A35" s="9" t="b">
        <f>ISNA(_xlfn.XLOOKUP(TimeSheet_October[[#This Row],[Note For Other Assigned Duties]],Holidays[Event],Holidays[Event]))</f>
        <v>1</v>
      </c>
      <c r="C35" s="355">
        <f t="shared" si="3"/>
        <v>46323</v>
      </c>
      <c r="D35" s="356"/>
      <c r="E35" s="357"/>
      <c r="F35" s="358"/>
      <c r="G35" s="357"/>
      <c r="H35" s="359" t="str">
        <f>IF(_xlfn.XLOOKUP(TimeSheet_October[[#This Row],[Date(s)]],Holidays[Date],Holidays[Event])=0,"",_xlfn.XLOOKUP(TimeSheet_October[[#This Row],[Date(s)]],Holidays[Date],Holidays[Event]))</f>
        <v/>
      </c>
      <c r="I35" s="360"/>
      <c r="J35" s="157">
        <f t="shared" si="0"/>
        <v>0</v>
      </c>
      <c r="K35" s="212">
        <f t="shared" si="1"/>
        <v>0</v>
      </c>
      <c r="L35" s="159">
        <f t="shared" si="2"/>
        <v>0</v>
      </c>
    </row>
    <row r="36" spans="1:12" ht="18" customHeight="1" x14ac:dyDescent="0.2">
      <c r="A36" s="9" t="b">
        <f>ISNA(_xlfn.XLOOKUP(TimeSheet_October[[#This Row],[Note For Other Assigned Duties]],Holidays[Event],Holidays[Event]))</f>
        <v>1</v>
      </c>
      <c r="C36" s="355">
        <f t="shared" si="3"/>
        <v>46324</v>
      </c>
      <c r="D36" s="369"/>
      <c r="E36" s="369"/>
      <c r="F36" s="370"/>
      <c r="G36" s="369"/>
      <c r="H36" s="367" t="str">
        <f>IF(_xlfn.XLOOKUP(TimeSheet_October[[#This Row],[Date(s)]],Holidays[Date],Holidays[Event])=0,"",_xlfn.XLOOKUP(TimeSheet_October[[#This Row],[Date(s)]],Holidays[Date],Holidays[Event]))</f>
        <v/>
      </c>
      <c r="I36" s="371"/>
      <c r="J36" s="157">
        <f t="shared" si="0"/>
        <v>0</v>
      </c>
      <c r="K36" s="212">
        <f t="shared" si="1"/>
        <v>0</v>
      </c>
      <c r="L36" s="159">
        <f t="shared" si="2"/>
        <v>0</v>
      </c>
    </row>
    <row r="37" spans="1:12" ht="18" customHeight="1" x14ac:dyDescent="0.2">
      <c r="A37" s="9" t="b">
        <f>ISNA(_xlfn.XLOOKUP(TimeSheet_October[[#This Row],[Note For Other Assigned Duties]],Holidays[Event],Holidays[Event]))</f>
        <v>1</v>
      </c>
      <c r="C37" s="355">
        <f t="shared" si="3"/>
        <v>46325</v>
      </c>
      <c r="D37" s="369"/>
      <c r="E37" s="369"/>
      <c r="F37" s="370"/>
      <c r="G37" s="369"/>
      <c r="H37" s="367" t="str">
        <f>IF(_xlfn.XLOOKUP(TimeSheet_October[[#This Row],[Date(s)]],Holidays[Date],Holidays[Event])=0,"",_xlfn.XLOOKUP(TimeSheet_October[[#This Row],[Date(s)]],Holidays[Date],Holidays[Event]))</f>
        <v/>
      </c>
      <c r="I37" s="371"/>
      <c r="J37" s="157">
        <f t="shared" si="0"/>
        <v>0</v>
      </c>
      <c r="K37" s="212">
        <f t="shared" si="1"/>
        <v>0</v>
      </c>
      <c r="L37" s="161">
        <f t="shared" si="2"/>
        <v>0</v>
      </c>
    </row>
    <row r="38" spans="1:12" ht="18" customHeight="1" thickBot="1" x14ac:dyDescent="0.25">
      <c r="A38" s="9" t="b">
        <f>ISNA(_xlfn.XLOOKUP(TimeSheet_October[[#This Row],[Note For Other Assigned Duties]],Holidays[Event],Holidays[Event]))</f>
        <v>1</v>
      </c>
      <c r="C38" s="361">
        <f>+C37+1</f>
        <v>46326</v>
      </c>
      <c r="D38" s="376"/>
      <c r="E38" s="376"/>
      <c r="F38" s="376"/>
      <c r="G38" s="376"/>
      <c r="H38" s="377" t="str">
        <f>IF(_xlfn.XLOOKUP(TimeSheet_October[[#This Row],[Date(s)]],Holidays[Date],Holidays[Event])=0,"",_xlfn.XLOOKUP(TimeSheet_October[[#This Row],[Date(s)]],Holidays[Date],Holidays[Event]))</f>
        <v/>
      </c>
      <c r="I38" s="378"/>
      <c r="J38" s="158">
        <f t="shared" si="0"/>
        <v>0</v>
      </c>
      <c r="K38" s="213">
        <f t="shared" si="1"/>
        <v>0</v>
      </c>
      <c r="L38" s="162">
        <f t="shared" si="2"/>
        <v>0</v>
      </c>
    </row>
    <row r="39" spans="1:12" ht="20.25" customHeight="1" thickTop="1" x14ac:dyDescent="0.2"/>
  </sheetData>
  <sheetProtection algorithmName="SHA-512" hashValue="dQzWZz/XBfTAnIRE2yn5YySNhXb37u4YMNFWHx3otlY/iZrfinmqnm5JI/HyPfVgQMPjUwkezqRh1xuig94UNA==" saltValue="ULeR+ZhcYVnX+juZWOEiHA=="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7">
    <cfRule type="expression" dxfId="9" priority="1">
      <formula>OR(IF(WEEKDAY($C8)=1,1),IF(WEEKDAY($C8)=7,1),IF($A8=FALSE,1))</formula>
    </cfRule>
  </conditionalFormatting>
  <dataValidations count="19">
    <dataValidation allowBlank="1" showInputMessage="1" showErrorMessage="1" prompt="adsfa" sqref="I2" xr:uid="{00000000-0002-0000-1300-000000000000}"/>
    <dataValidation allowBlank="1" showInputMessage="1" showErrorMessage="1" prompt="Total Assignable Hours Worked to date are automatically calculated in cell below" sqref="J4 F5" xr:uid="{00000000-0002-0000-1300-000001000000}"/>
    <dataValidation allowBlank="1" showInputMessage="1" showErrorMessage="1" prompt="Total Assignable Hours Worked to date automatically calculated in this cell." sqref="F6 J6" xr:uid="{00000000-0002-0000-1300-000002000000}"/>
    <dataValidation allowBlank="1" showInputMessage="1" showErrorMessage="1" prompt="Assigned Hours Worked are automatically calculated in this column under this heading." sqref="K7:L7" xr:uid="{00000000-0002-0000-1300-000003000000}"/>
    <dataValidation allowBlank="1" showInputMessage="1" showErrorMessage="1" prompt="Enter Assigned Time After School in this column under this heading." sqref="I7 J8:J34" xr:uid="{00000000-0002-0000-1300-000004000000}"/>
    <dataValidation allowBlank="1" showInputMessage="1" showErrorMessage="1" prompt="Enter Date in this column under this heading. Use heading filters to find specific entries" sqref="C7" xr:uid="{00000000-0002-0000-1300-000005000000}"/>
    <dataValidation allowBlank="1" showInputMessage="1" showErrorMessage="1" prompt="Total Hours Worked are automatically calculated in this cell" sqref="D6:E6" xr:uid="{00000000-0002-0000-1300-000006000000}"/>
    <dataValidation allowBlank="1" showInputMessage="1" showErrorMessage="1" prompt="Enter Total Work Week Hours in this cell" sqref="C6" xr:uid="{00000000-0002-0000-1300-000007000000}"/>
    <dataValidation allowBlank="1" showInputMessage="1" showErrorMessage="1" prompt="Regular Hours are automatically calculated in cell below" sqref="D5" xr:uid="{00000000-0002-0000-1300-000008000000}"/>
    <dataValidation allowBlank="1" showInputMessage="1" showErrorMessage="1" prompt="Total Assignable Hours Worked are automatically calculated in cell below" sqref="E5" xr:uid="{00000000-0002-0000-1300-000009000000}"/>
    <dataValidation allowBlank="1" showInputMessage="1" showErrorMessage="1" prompt="Enter Total Assignable Hours in cell below" sqref="C5" xr:uid="{00000000-0002-0000-1300-00000A000000}"/>
    <dataValidation allowBlank="1" showInputMessage="1" showErrorMessage="1" prompt="Enter School Name in this cell" sqref="D3" xr:uid="{00000000-0002-0000-1300-00000B000000}"/>
    <dataValidation allowBlank="1" showInputMessage="1" showErrorMessage="1" prompt="Enter School Name in cell to the right" sqref="C3" xr:uid="{00000000-0002-0000-1300-00000C000000}"/>
    <dataValidation allowBlank="1" showInputMessage="1" showErrorMessage="1" prompt="Enter Teacher's FTE in this cell" sqref="E2" xr:uid="{30446459-7BE1-47A7-A6A7-897C701F31D9}"/>
    <dataValidation allowBlank="1" showInputMessage="1" showErrorMessage="1" prompt="Enter Teacher Name in this cell" sqref="D2" xr:uid="{00000000-0002-0000-1300-00000E000000}"/>
    <dataValidation allowBlank="1" showInputMessage="1" showErrorMessage="1" prompt="Enter Teacher Name and FTE in cells to the right" sqref="C2" xr:uid="{00000000-0002-0000-1300-00000F000000}"/>
    <dataValidation allowBlank="1" showInputMessage="1" showErrorMessage="1" prompt="Enter Teacher and School details in cells below" sqref="C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300-000011000000}"/>
    <dataValidation allowBlank="1" showErrorMessage="1" sqref="H39:H1048576 G5:H6 M1:M6 G2:H3 O1:P2 J2 S7:XFD37 J35:J1048576 Q7:R7 K38:XFD1048576 Q1:XFD6 N5:O7 C8:C1048576 P3:P7 K8:R37 D36:D38 E36:G37 D8:G35 D38:G1048576 I38:I1048576 A2:B1048576" xr:uid="{00000000-0002-0000-1300-000012000000}"/>
  </dataValidations>
  <hyperlinks>
    <hyperlink ref="K2" location="'Mon-Day 1-S1'!Print_Titles" display="MON | Day 1 - Sem 1" xr:uid="{00000000-0004-0000-1300-000002000000}"/>
    <hyperlink ref="K3" location="'Tue-Day 2-S1'!Print_Titles" display="TUE | Day 2 - Sem 1" xr:uid="{00000000-0004-0000-1300-000003000000}"/>
    <hyperlink ref="K4" location="'Wed-Day 3-S1'!Print_Titles" display="WED | Day 3 - Sem 1" xr:uid="{00000000-0004-0000-1300-000004000000}"/>
    <hyperlink ref="K5" location="'Thu-Day 4-S1'!Print_Titles" display="THU | Day 4 - Sem 1" xr:uid="{00000000-0004-0000-1300-000005000000}"/>
    <hyperlink ref="K6" location="'Fri-Day 5-S1'!Print_Titles" display="FRI | Day 5 - Sem 1" xr:uid="{00000000-0004-0000-1300-000006000000}"/>
    <hyperlink ref="N2" location="'Day 6-S1'!Print_Titles" display="Day 6 - Sem 1" xr:uid="{00000000-0004-0000-1300-000007000000}"/>
    <hyperlink ref="N3" location="'Early Out 1-S1'!Print_Titles" display="Early Out 1 - Sem 1" xr:uid="{00000000-0004-0000-1300-000008000000}"/>
    <hyperlink ref="N4" location="'Early Out 2-S1'!Print_Titles" display="Early Out 2 - Sem 1" xr:uid="{00000000-0004-0000-13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7E69CB0-024B-B048-8C18-92EB530D968E}">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4"/>
    <pageSetUpPr fitToPage="1"/>
  </sheetPr>
  <dimension ref="A1:P38"/>
  <sheetViews>
    <sheetView showGridLines="0" zoomScale="75" zoomScaleNormal="75" workbookViewId="0">
      <pane xSplit="15" ySplit="7" topLeftCell="P24" activePane="bottomRight" state="frozen"/>
      <selection activeCell="E6" sqref="B6:E6"/>
      <selection pane="topRight" activeCell="E6" sqref="B6:E6"/>
      <selection pane="bottomLeft" activeCell="E6" sqref="B6:E6"/>
      <selection pane="bottomRight" activeCell="H8" sqref="H8:H37"/>
    </sheetView>
  </sheetViews>
  <sheetFormatPr defaultColWidth="9" defaultRowHeight="20.25" customHeight="1" x14ac:dyDescent="0.2"/>
  <cols>
    <col min="1" max="1" width="8.25" style="9" hidden="1" customWidth="1"/>
    <col min="2" max="2" width="2.75" style="9" customWidth="1"/>
    <col min="3" max="3" width="21.125" style="9" customWidth="1"/>
    <col min="4" max="4" width="14.125" style="9" customWidth="1"/>
    <col min="5" max="5" width="20.125" style="9" customWidth="1"/>
    <col min="6" max="6" width="17.125" style="9" customWidth="1"/>
    <col min="7" max="7" width="16.125" style="9" customWidth="1"/>
    <col min="8" max="8" width="20.875" style="9" customWidth="1"/>
    <col min="9" max="9" width="15.875" style="9" customWidth="1"/>
    <col min="10" max="10" width="17.125" style="15" customWidth="1"/>
    <col min="11" max="11" width="12.125" style="9" customWidth="1"/>
    <col min="12" max="12" width="23.125" style="9" customWidth="1"/>
    <col min="13" max="13" width="13.125" style="9" customWidth="1"/>
    <col min="14" max="14" width="13.5" style="9" customWidth="1"/>
    <col min="15" max="15" width="9.875" style="9" customWidth="1"/>
    <col min="16" max="16" width="1.875" style="9" customWidth="1"/>
    <col min="17" max="16384" width="9" style="9"/>
  </cols>
  <sheetData>
    <row r="1" spans="1:16" ht="35.25" customHeight="1" thickTop="1" thickBot="1" x14ac:dyDescent="0.45">
      <c r="C1" s="594" t="s">
        <v>61</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August!D3</f>
        <v>Type your school here.</v>
      </c>
      <c r="E3" s="585"/>
      <c r="F3" s="586"/>
      <c r="G3" s="42" t="s">
        <v>43</v>
      </c>
      <c r="H3" s="95">
        <f>'Detailed Summary'!G14</f>
        <v>0</v>
      </c>
      <c r="I3" s="572"/>
      <c r="J3" s="564"/>
      <c r="K3" s="581" t="s">
        <v>75</v>
      </c>
      <c r="L3" s="582"/>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October!C6</f>
        <v>1200</v>
      </c>
      <c r="J4" s="592"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3"/>
      <c r="K5" s="567" t="s">
        <v>77</v>
      </c>
      <c r="L5" s="568"/>
      <c r="M5" s="125">
        <f>'Detailed Summary'!C9+'Detailed Summary'!D9</f>
        <v>0</v>
      </c>
      <c r="N5" s="56"/>
      <c r="O5" s="56"/>
      <c r="P5" s="56"/>
    </row>
    <row r="6" spans="1:16" ht="28.5" customHeight="1" thickBot="1" x14ac:dyDescent="0.25">
      <c r="C6" s="214">
        <f>H4-E6</f>
        <v>1200</v>
      </c>
      <c r="D6" s="210">
        <f>SUM(J8:J37)/60</f>
        <v>0</v>
      </c>
      <c r="E6" s="211">
        <f>SUM(L8:L37)</f>
        <v>0</v>
      </c>
      <c r="F6" s="170">
        <f>October!F6+E6</f>
        <v>0</v>
      </c>
      <c r="G6" s="10"/>
      <c r="H6" s="10"/>
      <c r="J6" s="172">
        <f>August!C6-F6</f>
        <v>1200</v>
      </c>
      <c r="K6" s="587" t="s">
        <v>78</v>
      </c>
      <c r="L6" s="570"/>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ISNA(_xlfn.XLOOKUP(TimeSheet_November[[#This Row],[Note For Other Assigned Duties]],Holidays[Event],Holidays[Event]))</f>
        <v>1</v>
      </c>
      <c r="C8" s="355">
        <f>+October!C38+1</f>
        <v>46327</v>
      </c>
      <c r="D8" s="356"/>
      <c r="E8" s="357"/>
      <c r="F8" s="358"/>
      <c r="G8" s="357"/>
      <c r="H8" s="359" t="str">
        <f>IF(_xlfn.XLOOKUP(TimeSheet_November[[#This Row],[Date(s)]],Holidays[Date],Holidays[Event])=0,"",_xlfn.XLOOKUP(TimeSheet_November[[#This Row],[Date(s)]],Holidays[Date],Holidays[Event]))</f>
        <v/>
      </c>
      <c r="I8" s="360"/>
      <c r="J8" s="146">
        <f t="shared" ref="J8:J37" si="0">F8</f>
        <v>0</v>
      </c>
      <c r="K8" s="212">
        <f t="shared" ref="K8:K37" si="1">IFERROR(D8+E8+G8+I8,0)</f>
        <v>0</v>
      </c>
      <c r="L8" s="159">
        <f t="shared" ref="L8:L37" si="2">IFERROR(K8/60,0)</f>
        <v>0</v>
      </c>
    </row>
    <row r="9" spans="1:16" ht="18" customHeight="1" x14ac:dyDescent="0.2">
      <c r="A9" s="9" t="b">
        <f>ISNA(_xlfn.XLOOKUP(TimeSheet_November[[#This Row],[Note For Other Assigned Duties]],Holidays[Event],Holidays[Event]))</f>
        <v>1</v>
      </c>
      <c r="C9" s="355">
        <f>+C8+1</f>
        <v>46328</v>
      </c>
      <c r="D9" s="356"/>
      <c r="E9" s="357"/>
      <c r="F9" s="358"/>
      <c r="G9" s="357"/>
      <c r="H9" s="359" t="str">
        <f>IF(_xlfn.XLOOKUP(TimeSheet_November[[#This Row],[Date(s)]],Holidays[Date],Holidays[Event])=0,"",_xlfn.XLOOKUP(TimeSheet_November[[#This Row],[Date(s)]],Holidays[Date],Holidays[Event]))</f>
        <v/>
      </c>
      <c r="I9" s="360"/>
      <c r="J9" s="146">
        <f t="shared" si="0"/>
        <v>0</v>
      </c>
      <c r="K9" s="212">
        <f t="shared" si="1"/>
        <v>0</v>
      </c>
      <c r="L9" s="159">
        <f t="shared" si="2"/>
        <v>0</v>
      </c>
    </row>
    <row r="10" spans="1:16" ht="18" customHeight="1" x14ac:dyDescent="0.2">
      <c r="A10" s="9" t="b">
        <f>ISNA(_xlfn.XLOOKUP(TimeSheet_November[[#This Row],[Note For Other Assigned Duties]],Holidays[Event],Holidays[Event]))</f>
        <v>1</v>
      </c>
      <c r="C10" s="355">
        <f t="shared" ref="C10:C36" si="3">+C9+1</f>
        <v>46329</v>
      </c>
      <c r="D10" s="356"/>
      <c r="E10" s="357"/>
      <c r="F10" s="358"/>
      <c r="G10" s="357"/>
      <c r="H10" s="359" t="str">
        <f>IF(_xlfn.XLOOKUP(TimeSheet_November[[#This Row],[Date(s)]],Holidays[Date],Holidays[Event])=0,"",_xlfn.XLOOKUP(TimeSheet_November[[#This Row],[Date(s)]],Holidays[Date],Holidays[Event]))</f>
        <v/>
      </c>
      <c r="I10" s="360"/>
      <c r="J10" s="146">
        <f t="shared" si="0"/>
        <v>0</v>
      </c>
      <c r="K10" s="212">
        <f t="shared" si="1"/>
        <v>0</v>
      </c>
      <c r="L10" s="159">
        <f t="shared" si="2"/>
        <v>0</v>
      </c>
    </row>
    <row r="11" spans="1:16" ht="18" customHeight="1" x14ac:dyDescent="0.2">
      <c r="A11" s="9" t="b">
        <f>ISNA(_xlfn.XLOOKUP(TimeSheet_November[[#This Row],[Note For Other Assigned Duties]],Holidays[Event],Holidays[Event]))</f>
        <v>1</v>
      </c>
      <c r="C11" s="355">
        <f t="shared" si="3"/>
        <v>46330</v>
      </c>
      <c r="D11" s="356"/>
      <c r="E11" s="357"/>
      <c r="F11" s="358"/>
      <c r="G11" s="357"/>
      <c r="H11" s="359" t="str">
        <f>IF(_xlfn.XLOOKUP(TimeSheet_November[[#This Row],[Date(s)]],Holidays[Date],Holidays[Event])=0,"",_xlfn.XLOOKUP(TimeSheet_November[[#This Row],[Date(s)]],Holidays[Date],Holidays[Event]))</f>
        <v/>
      </c>
      <c r="I11" s="360"/>
      <c r="J11" s="146">
        <f t="shared" si="0"/>
        <v>0</v>
      </c>
      <c r="K11" s="212">
        <f t="shared" si="1"/>
        <v>0</v>
      </c>
      <c r="L11" s="159">
        <f t="shared" si="2"/>
        <v>0</v>
      </c>
    </row>
    <row r="12" spans="1:16" ht="18" customHeight="1" x14ac:dyDescent="0.2">
      <c r="A12" s="9" t="b">
        <f>ISNA(_xlfn.XLOOKUP(TimeSheet_November[[#This Row],[Note For Other Assigned Duties]],Holidays[Event],Holidays[Event]))</f>
        <v>1</v>
      </c>
      <c r="C12" s="355">
        <f t="shared" si="3"/>
        <v>46331</v>
      </c>
      <c r="D12" s="356"/>
      <c r="E12" s="357"/>
      <c r="F12" s="358"/>
      <c r="G12" s="357"/>
      <c r="H12" s="359" t="str">
        <f>IF(_xlfn.XLOOKUP(TimeSheet_November[[#This Row],[Date(s)]],Holidays[Date],Holidays[Event])=0,"",_xlfn.XLOOKUP(TimeSheet_November[[#This Row],[Date(s)]],Holidays[Date],Holidays[Event]))</f>
        <v/>
      </c>
      <c r="I12" s="360"/>
      <c r="J12" s="146">
        <f t="shared" si="0"/>
        <v>0</v>
      </c>
      <c r="K12" s="212">
        <f t="shared" si="1"/>
        <v>0</v>
      </c>
      <c r="L12" s="159">
        <f t="shared" si="2"/>
        <v>0</v>
      </c>
    </row>
    <row r="13" spans="1:16" ht="18" customHeight="1" x14ac:dyDescent="0.2">
      <c r="A13" s="9" t="b">
        <f>ISNA(_xlfn.XLOOKUP(TimeSheet_November[[#This Row],[Note For Other Assigned Duties]],Holidays[Event],Holidays[Event]))</f>
        <v>1</v>
      </c>
      <c r="C13" s="355">
        <f t="shared" si="3"/>
        <v>46332</v>
      </c>
      <c r="D13" s="356"/>
      <c r="E13" s="357"/>
      <c r="F13" s="358"/>
      <c r="G13" s="357"/>
      <c r="H13" s="359" t="str">
        <f>IF(_xlfn.XLOOKUP(TimeSheet_November[[#This Row],[Date(s)]],Holidays[Date],Holidays[Event])=0,"",_xlfn.XLOOKUP(TimeSheet_November[[#This Row],[Date(s)]],Holidays[Date],Holidays[Event]))</f>
        <v/>
      </c>
      <c r="I13" s="360"/>
      <c r="J13" s="146">
        <f t="shared" si="0"/>
        <v>0</v>
      </c>
      <c r="K13" s="212">
        <f t="shared" si="1"/>
        <v>0</v>
      </c>
      <c r="L13" s="159">
        <f t="shared" si="2"/>
        <v>0</v>
      </c>
    </row>
    <row r="14" spans="1:16" ht="18" customHeight="1" x14ac:dyDescent="0.2">
      <c r="A14" s="9" t="b">
        <f>ISNA(_xlfn.XLOOKUP(TimeSheet_November[[#This Row],[Note For Other Assigned Duties]],Holidays[Event],Holidays[Event]))</f>
        <v>1</v>
      </c>
      <c r="C14" s="355">
        <f t="shared" si="3"/>
        <v>46333</v>
      </c>
      <c r="D14" s="356"/>
      <c r="E14" s="357"/>
      <c r="F14" s="358"/>
      <c r="G14" s="357"/>
      <c r="H14" s="359" t="str">
        <f>IF(_xlfn.XLOOKUP(TimeSheet_November[[#This Row],[Date(s)]],Holidays[Date],Holidays[Event])=0,"",_xlfn.XLOOKUP(TimeSheet_November[[#This Row],[Date(s)]],Holidays[Date],Holidays[Event]))</f>
        <v/>
      </c>
      <c r="I14" s="360"/>
      <c r="J14" s="146">
        <f t="shared" si="0"/>
        <v>0</v>
      </c>
      <c r="K14" s="212">
        <f t="shared" si="1"/>
        <v>0</v>
      </c>
      <c r="L14" s="159">
        <f t="shared" si="2"/>
        <v>0</v>
      </c>
    </row>
    <row r="15" spans="1:16" ht="18" customHeight="1" x14ac:dyDescent="0.2">
      <c r="A15" s="9" t="b">
        <f>ISNA(_xlfn.XLOOKUP(TimeSheet_November[[#This Row],[Note For Other Assigned Duties]],Holidays[Event],Holidays[Event]))</f>
        <v>1</v>
      </c>
      <c r="C15" s="355">
        <f t="shared" si="3"/>
        <v>46334</v>
      </c>
      <c r="D15" s="356"/>
      <c r="E15" s="357"/>
      <c r="F15" s="358"/>
      <c r="G15" s="357"/>
      <c r="H15" s="359" t="str">
        <f>IF(_xlfn.XLOOKUP(TimeSheet_November[[#This Row],[Date(s)]],Holidays[Date],Holidays[Event])=0,"",_xlfn.XLOOKUP(TimeSheet_November[[#This Row],[Date(s)]],Holidays[Date],Holidays[Event]))</f>
        <v/>
      </c>
      <c r="I15" s="360"/>
      <c r="J15" s="146">
        <f t="shared" si="0"/>
        <v>0</v>
      </c>
      <c r="K15" s="212">
        <f t="shared" si="1"/>
        <v>0</v>
      </c>
      <c r="L15" s="159">
        <f t="shared" si="2"/>
        <v>0</v>
      </c>
    </row>
    <row r="16" spans="1:16" ht="18" customHeight="1" x14ac:dyDescent="0.2">
      <c r="A16" s="9" t="b">
        <f>ISNA(_xlfn.XLOOKUP(TimeSheet_November[[#This Row],[Note For Other Assigned Duties]],Holidays[Event],Holidays[Event]))</f>
        <v>1</v>
      </c>
      <c r="C16" s="355">
        <f t="shared" si="3"/>
        <v>46335</v>
      </c>
      <c r="D16" s="356"/>
      <c r="E16" s="357"/>
      <c r="F16" s="358"/>
      <c r="G16" s="357"/>
      <c r="H16" s="359" t="str">
        <f>IF(_xlfn.XLOOKUP(TimeSheet_November[[#This Row],[Date(s)]],Holidays[Date],Holidays[Event])=0,"",_xlfn.XLOOKUP(TimeSheet_November[[#This Row],[Date(s)]],Holidays[Date],Holidays[Event]))</f>
        <v/>
      </c>
      <c r="I16" s="360"/>
      <c r="J16" s="146">
        <f t="shared" si="0"/>
        <v>0</v>
      </c>
      <c r="K16" s="212">
        <f t="shared" si="1"/>
        <v>0</v>
      </c>
      <c r="L16" s="159">
        <f t="shared" si="2"/>
        <v>0</v>
      </c>
    </row>
    <row r="17" spans="1:12" ht="18" customHeight="1" x14ac:dyDescent="0.2">
      <c r="A17" s="9" t="b">
        <f>ISNA(_xlfn.XLOOKUP(TimeSheet_November[[#This Row],[Note For Other Assigned Duties]],Holidays[Event],Holidays[Event]))</f>
        <v>1</v>
      </c>
      <c r="C17" s="355">
        <f t="shared" si="3"/>
        <v>46336</v>
      </c>
      <c r="D17" s="356"/>
      <c r="E17" s="357"/>
      <c r="F17" s="358"/>
      <c r="G17" s="357"/>
      <c r="H17" s="359" t="str">
        <f>IF(_xlfn.XLOOKUP(TimeSheet_November[[#This Row],[Date(s)]],Holidays[Date],Holidays[Event])=0,"",_xlfn.XLOOKUP(TimeSheet_November[[#This Row],[Date(s)]],Holidays[Date],Holidays[Event]))</f>
        <v/>
      </c>
      <c r="I17" s="360"/>
      <c r="J17" s="146">
        <f t="shared" si="0"/>
        <v>0</v>
      </c>
      <c r="K17" s="212">
        <f t="shared" si="1"/>
        <v>0</v>
      </c>
      <c r="L17" s="159">
        <f t="shared" si="2"/>
        <v>0</v>
      </c>
    </row>
    <row r="18" spans="1:12" ht="18" customHeight="1" x14ac:dyDescent="0.2">
      <c r="A18" s="9" t="b">
        <f>ISNA(_xlfn.XLOOKUP(TimeSheet_November[[#This Row],[Note For Other Assigned Duties]],Holidays[Event],Holidays[Event]))</f>
        <v>0</v>
      </c>
      <c r="C18" s="355">
        <f t="shared" si="3"/>
        <v>46337</v>
      </c>
      <c r="D18" s="356"/>
      <c r="E18" s="357"/>
      <c r="F18" s="358"/>
      <c r="G18" s="357"/>
      <c r="H18" s="359" t="str">
        <f>IF(_xlfn.XLOOKUP(TimeSheet_November[[#This Row],[Date(s)]],Holidays[Date],Holidays[Event])=0,"",_xlfn.XLOOKUP(TimeSheet_November[[#This Row],[Date(s)]],Holidays[Date],Holidays[Event]))</f>
        <v>Remembrance Day</v>
      </c>
      <c r="I18" s="360"/>
      <c r="J18" s="146">
        <f t="shared" si="0"/>
        <v>0</v>
      </c>
      <c r="K18" s="212">
        <f t="shared" si="1"/>
        <v>0</v>
      </c>
      <c r="L18" s="159">
        <f t="shared" si="2"/>
        <v>0</v>
      </c>
    </row>
    <row r="19" spans="1:12" ht="18" customHeight="1" x14ac:dyDescent="0.2">
      <c r="A19" s="9" t="b">
        <f>ISNA(_xlfn.XLOOKUP(TimeSheet_November[[#This Row],[Note For Other Assigned Duties]],Holidays[Event],Holidays[Event]))</f>
        <v>1</v>
      </c>
      <c r="C19" s="355">
        <f t="shared" si="3"/>
        <v>46338</v>
      </c>
      <c r="D19" s="356"/>
      <c r="E19" s="357"/>
      <c r="F19" s="358"/>
      <c r="G19" s="357"/>
      <c r="H19" s="359" t="str">
        <f>IF(_xlfn.XLOOKUP(TimeSheet_November[[#This Row],[Date(s)]],Holidays[Date],Holidays[Event])=0,"",_xlfn.XLOOKUP(TimeSheet_November[[#This Row],[Date(s)]],Holidays[Date],Holidays[Event]))</f>
        <v/>
      </c>
      <c r="I19" s="360"/>
      <c r="J19" s="146">
        <f t="shared" si="0"/>
        <v>0</v>
      </c>
      <c r="K19" s="212">
        <f t="shared" si="1"/>
        <v>0</v>
      </c>
      <c r="L19" s="159">
        <f t="shared" si="2"/>
        <v>0</v>
      </c>
    </row>
    <row r="20" spans="1:12" ht="18" customHeight="1" x14ac:dyDescent="0.2">
      <c r="A20" s="9" t="b">
        <f>ISNA(_xlfn.XLOOKUP(TimeSheet_November[[#This Row],[Note For Other Assigned Duties]],Holidays[Event],Holidays[Event]))</f>
        <v>1</v>
      </c>
      <c r="C20" s="355">
        <f t="shared" si="3"/>
        <v>46339</v>
      </c>
      <c r="D20" s="356"/>
      <c r="E20" s="357"/>
      <c r="F20" s="358"/>
      <c r="G20" s="357"/>
      <c r="H20" s="359" t="str">
        <f>IF(_xlfn.XLOOKUP(TimeSheet_November[[#This Row],[Date(s)]],Holidays[Date],Holidays[Event])=0,"",_xlfn.XLOOKUP(TimeSheet_November[[#This Row],[Date(s)]],Holidays[Date],Holidays[Event]))</f>
        <v/>
      </c>
      <c r="I20" s="360"/>
      <c r="J20" s="146">
        <f t="shared" si="0"/>
        <v>0</v>
      </c>
      <c r="K20" s="212">
        <f t="shared" si="1"/>
        <v>0</v>
      </c>
      <c r="L20" s="159">
        <f t="shared" si="2"/>
        <v>0</v>
      </c>
    </row>
    <row r="21" spans="1:12" ht="18" customHeight="1" x14ac:dyDescent="0.2">
      <c r="A21" s="9" t="b">
        <f>ISNA(_xlfn.XLOOKUP(TimeSheet_November[[#This Row],[Note For Other Assigned Duties]],Holidays[Event],Holidays[Event]))</f>
        <v>1</v>
      </c>
      <c r="C21" s="355">
        <f t="shared" si="3"/>
        <v>46340</v>
      </c>
      <c r="D21" s="356"/>
      <c r="E21" s="357"/>
      <c r="F21" s="358"/>
      <c r="G21" s="357"/>
      <c r="H21" s="368" t="str">
        <f>IF(_xlfn.XLOOKUP(TimeSheet_November[[#This Row],[Date(s)]],Holidays[Date],Holidays[Event])=0,"",_xlfn.XLOOKUP(TimeSheet_November[[#This Row],[Date(s)]],Holidays[Date],Holidays[Event]))</f>
        <v/>
      </c>
      <c r="I21" s="360"/>
      <c r="J21" s="146">
        <f t="shared" si="0"/>
        <v>0</v>
      </c>
      <c r="K21" s="212">
        <f t="shared" si="1"/>
        <v>0</v>
      </c>
      <c r="L21" s="159">
        <f t="shared" si="2"/>
        <v>0</v>
      </c>
    </row>
    <row r="22" spans="1:12" ht="18" customHeight="1" x14ac:dyDescent="0.2">
      <c r="A22" s="9" t="b">
        <f>ISNA(_xlfn.XLOOKUP(TimeSheet_November[[#This Row],[Note For Other Assigned Duties]],Holidays[Event],Holidays[Event]))</f>
        <v>1</v>
      </c>
      <c r="C22" s="355">
        <f t="shared" si="3"/>
        <v>46341</v>
      </c>
      <c r="D22" s="356"/>
      <c r="E22" s="357"/>
      <c r="F22" s="358"/>
      <c r="G22" s="357"/>
      <c r="H22" s="359" t="str">
        <f>IF(_xlfn.XLOOKUP(TimeSheet_November[[#This Row],[Date(s)]],Holidays[Date],Holidays[Event])=0,"",_xlfn.XLOOKUP(TimeSheet_November[[#This Row],[Date(s)]],Holidays[Date],Holidays[Event]))</f>
        <v/>
      </c>
      <c r="I22" s="360"/>
      <c r="J22" s="146">
        <f t="shared" si="0"/>
        <v>0</v>
      </c>
      <c r="K22" s="212">
        <f t="shared" si="1"/>
        <v>0</v>
      </c>
      <c r="L22" s="159">
        <f t="shared" si="2"/>
        <v>0</v>
      </c>
    </row>
    <row r="23" spans="1:12" ht="18" customHeight="1" x14ac:dyDescent="0.2">
      <c r="A23" s="9" t="b">
        <f>ISNA(_xlfn.XLOOKUP(TimeSheet_November[[#This Row],[Note For Other Assigned Duties]],Holidays[Event],Holidays[Event]))</f>
        <v>1</v>
      </c>
      <c r="C23" s="355">
        <f t="shared" si="3"/>
        <v>46342</v>
      </c>
      <c r="D23" s="356"/>
      <c r="E23" s="357"/>
      <c r="F23" s="358"/>
      <c r="G23" s="357"/>
      <c r="H23" s="359" t="str">
        <f>IF(_xlfn.XLOOKUP(TimeSheet_November[[#This Row],[Date(s)]],Holidays[Date],Holidays[Event])=0,"",_xlfn.XLOOKUP(TimeSheet_November[[#This Row],[Date(s)]],Holidays[Date],Holidays[Event]))</f>
        <v/>
      </c>
      <c r="I23" s="360"/>
      <c r="J23" s="146">
        <f t="shared" si="0"/>
        <v>0</v>
      </c>
      <c r="K23" s="212">
        <f t="shared" si="1"/>
        <v>0</v>
      </c>
      <c r="L23" s="159">
        <f t="shared" si="2"/>
        <v>0</v>
      </c>
    </row>
    <row r="24" spans="1:12" ht="18" customHeight="1" x14ac:dyDescent="0.2">
      <c r="A24" s="9" t="b">
        <f>ISNA(_xlfn.XLOOKUP(TimeSheet_November[[#This Row],[Note For Other Assigned Duties]],Holidays[Event],Holidays[Event]))</f>
        <v>1</v>
      </c>
      <c r="C24" s="355">
        <f t="shared" si="3"/>
        <v>46343</v>
      </c>
      <c r="D24" s="356"/>
      <c r="E24" s="357"/>
      <c r="F24" s="358"/>
      <c r="G24" s="357"/>
      <c r="H24" s="359" t="str">
        <f>IF(_xlfn.XLOOKUP(TimeSheet_November[[#This Row],[Date(s)]],Holidays[Date],Holidays[Event])=0,"",_xlfn.XLOOKUP(TimeSheet_November[[#This Row],[Date(s)]],Holidays[Date],Holidays[Event]))</f>
        <v/>
      </c>
      <c r="I24" s="360"/>
      <c r="J24" s="146">
        <f t="shared" si="0"/>
        <v>0</v>
      </c>
      <c r="K24" s="212">
        <f t="shared" si="1"/>
        <v>0</v>
      </c>
      <c r="L24" s="159">
        <f t="shared" si="2"/>
        <v>0</v>
      </c>
    </row>
    <row r="25" spans="1:12" ht="18" customHeight="1" x14ac:dyDescent="0.2">
      <c r="A25" s="9" t="b">
        <f>ISNA(_xlfn.XLOOKUP(TimeSheet_November[[#This Row],[Note For Other Assigned Duties]],Holidays[Event],Holidays[Event]))</f>
        <v>1</v>
      </c>
      <c r="C25" s="355">
        <f t="shared" si="3"/>
        <v>46344</v>
      </c>
      <c r="D25" s="356"/>
      <c r="E25" s="357"/>
      <c r="F25" s="358"/>
      <c r="G25" s="357"/>
      <c r="H25" s="359" t="str">
        <f>IF(_xlfn.XLOOKUP(TimeSheet_November[[#This Row],[Date(s)]],Holidays[Date],Holidays[Event])=0,"",_xlfn.XLOOKUP(TimeSheet_November[[#This Row],[Date(s)]],Holidays[Date],Holidays[Event]))</f>
        <v/>
      </c>
      <c r="I25" s="360"/>
      <c r="J25" s="146">
        <f t="shared" si="0"/>
        <v>0</v>
      </c>
      <c r="K25" s="212">
        <f t="shared" si="1"/>
        <v>0</v>
      </c>
      <c r="L25" s="159">
        <f t="shared" si="2"/>
        <v>0</v>
      </c>
    </row>
    <row r="26" spans="1:12" ht="18" customHeight="1" x14ac:dyDescent="0.2">
      <c r="A26" s="9" t="b">
        <f>ISNA(_xlfn.XLOOKUP(TimeSheet_November[[#This Row],[Note For Other Assigned Duties]],Holidays[Event],Holidays[Event]))</f>
        <v>1</v>
      </c>
      <c r="C26" s="355">
        <f t="shared" si="3"/>
        <v>46345</v>
      </c>
      <c r="D26" s="356"/>
      <c r="E26" s="357"/>
      <c r="F26" s="358"/>
      <c r="G26" s="357"/>
      <c r="H26" s="359" t="str">
        <f>IF(_xlfn.XLOOKUP(TimeSheet_November[[#This Row],[Date(s)]],Holidays[Date],Holidays[Event])=0,"",_xlfn.XLOOKUP(TimeSheet_November[[#This Row],[Date(s)]],Holidays[Date],Holidays[Event]))</f>
        <v/>
      </c>
      <c r="I26" s="360"/>
      <c r="J26" s="146">
        <f t="shared" si="0"/>
        <v>0</v>
      </c>
      <c r="K26" s="212">
        <f t="shared" si="1"/>
        <v>0</v>
      </c>
      <c r="L26" s="159">
        <f t="shared" si="2"/>
        <v>0</v>
      </c>
    </row>
    <row r="27" spans="1:12" ht="18" customHeight="1" x14ac:dyDescent="0.2">
      <c r="A27" s="9" t="b">
        <f>ISNA(_xlfn.XLOOKUP(TimeSheet_November[[#This Row],[Note For Other Assigned Duties]],Holidays[Event],Holidays[Event]))</f>
        <v>1</v>
      </c>
      <c r="C27" s="355">
        <f t="shared" si="3"/>
        <v>46346</v>
      </c>
      <c r="D27" s="356"/>
      <c r="E27" s="357"/>
      <c r="F27" s="358"/>
      <c r="G27" s="357"/>
      <c r="H27" s="359" t="str">
        <f>IF(_xlfn.XLOOKUP(TimeSheet_November[[#This Row],[Date(s)]],Holidays[Date],Holidays[Event])=0,"",_xlfn.XLOOKUP(TimeSheet_November[[#This Row],[Date(s)]],Holidays[Date],Holidays[Event]))</f>
        <v/>
      </c>
      <c r="I27" s="360"/>
      <c r="J27" s="146">
        <f t="shared" si="0"/>
        <v>0</v>
      </c>
      <c r="K27" s="212">
        <f t="shared" si="1"/>
        <v>0</v>
      </c>
      <c r="L27" s="159">
        <f t="shared" si="2"/>
        <v>0</v>
      </c>
    </row>
    <row r="28" spans="1:12" ht="18" customHeight="1" x14ac:dyDescent="0.2">
      <c r="A28" s="9" t="b">
        <f>ISNA(_xlfn.XLOOKUP(TimeSheet_November[[#This Row],[Note For Other Assigned Duties]],Holidays[Event],Holidays[Event]))</f>
        <v>1</v>
      </c>
      <c r="C28" s="355">
        <f t="shared" si="3"/>
        <v>46347</v>
      </c>
      <c r="D28" s="356"/>
      <c r="E28" s="357"/>
      <c r="F28" s="358"/>
      <c r="G28" s="357"/>
      <c r="H28" s="359" t="str">
        <f>IF(_xlfn.XLOOKUP(TimeSheet_November[[#This Row],[Date(s)]],Holidays[Date],Holidays[Event])=0,"",_xlfn.XLOOKUP(TimeSheet_November[[#This Row],[Date(s)]],Holidays[Date],Holidays[Event]))</f>
        <v/>
      </c>
      <c r="I28" s="360"/>
      <c r="J28" s="146">
        <f t="shared" si="0"/>
        <v>0</v>
      </c>
      <c r="K28" s="212">
        <f t="shared" si="1"/>
        <v>0</v>
      </c>
      <c r="L28" s="159">
        <f t="shared" si="2"/>
        <v>0</v>
      </c>
    </row>
    <row r="29" spans="1:12" ht="18" customHeight="1" x14ac:dyDescent="0.2">
      <c r="A29" s="9" t="b">
        <f>ISNA(_xlfn.XLOOKUP(TimeSheet_November[[#This Row],[Note For Other Assigned Duties]],Holidays[Event],Holidays[Event]))</f>
        <v>1</v>
      </c>
      <c r="C29" s="355">
        <f t="shared" si="3"/>
        <v>46348</v>
      </c>
      <c r="D29" s="356"/>
      <c r="E29" s="357"/>
      <c r="F29" s="358"/>
      <c r="G29" s="357"/>
      <c r="H29" s="359" t="str">
        <f>IF(_xlfn.XLOOKUP(TimeSheet_November[[#This Row],[Date(s)]],Holidays[Date],Holidays[Event])=0,"",_xlfn.XLOOKUP(TimeSheet_November[[#This Row],[Date(s)]],Holidays[Date],Holidays[Event]))</f>
        <v/>
      </c>
      <c r="I29" s="360"/>
      <c r="J29" s="146">
        <f t="shared" si="0"/>
        <v>0</v>
      </c>
      <c r="K29" s="212">
        <f t="shared" si="1"/>
        <v>0</v>
      </c>
      <c r="L29" s="159">
        <f t="shared" si="2"/>
        <v>0</v>
      </c>
    </row>
    <row r="30" spans="1:12" ht="18" customHeight="1" x14ac:dyDescent="0.2">
      <c r="A30" s="9" t="b">
        <f>ISNA(_xlfn.XLOOKUP(TimeSheet_November[[#This Row],[Note For Other Assigned Duties]],Holidays[Event],Holidays[Event]))</f>
        <v>1</v>
      </c>
      <c r="C30" s="355">
        <f t="shared" si="3"/>
        <v>46349</v>
      </c>
      <c r="D30" s="356"/>
      <c r="E30" s="357"/>
      <c r="F30" s="358"/>
      <c r="G30" s="357"/>
      <c r="H30" s="359" t="str">
        <f>IF(_xlfn.XLOOKUP(TimeSheet_November[[#This Row],[Date(s)]],Holidays[Date],Holidays[Event])=0,"",_xlfn.XLOOKUP(TimeSheet_November[[#This Row],[Date(s)]],Holidays[Date],Holidays[Event]))</f>
        <v/>
      </c>
      <c r="I30" s="360"/>
      <c r="J30" s="146">
        <f t="shared" si="0"/>
        <v>0</v>
      </c>
      <c r="K30" s="212">
        <f t="shared" si="1"/>
        <v>0</v>
      </c>
      <c r="L30" s="159">
        <f t="shared" si="2"/>
        <v>0</v>
      </c>
    </row>
    <row r="31" spans="1:12" ht="18" customHeight="1" x14ac:dyDescent="0.2">
      <c r="A31" s="9" t="b">
        <f>ISNA(_xlfn.XLOOKUP(TimeSheet_November[[#This Row],[Note For Other Assigned Duties]],Holidays[Event],Holidays[Event]))</f>
        <v>1</v>
      </c>
      <c r="C31" s="355">
        <f t="shared" si="3"/>
        <v>46350</v>
      </c>
      <c r="D31" s="356"/>
      <c r="E31" s="357"/>
      <c r="F31" s="358"/>
      <c r="G31" s="357"/>
      <c r="H31" s="359" t="str">
        <f>IF(_xlfn.XLOOKUP(TimeSheet_November[[#This Row],[Date(s)]],Holidays[Date],Holidays[Event])=0,"",_xlfn.XLOOKUP(TimeSheet_November[[#This Row],[Date(s)]],Holidays[Date],Holidays[Event]))</f>
        <v/>
      </c>
      <c r="I31" s="360"/>
      <c r="J31" s="146">
        <f t="shared" si="0"/>
        <v>0</v>
      </c>
      <c r="K31" s="212">
        <f t="shared" si="1"/>
        <v>0</v>
      </c>
      <c r="L31" s="159">
        <f t="shared" si="2"/>
        <v>0</v>
      </c>
    </row>
    <row r="32" spans="1:12" ht="18" customHeight="1" x14ac:dyDescent="0.2">
      <c r="A32" s="9" t="b">
        <f>ISNA(_xlfn.XLOOKUP(TimeSheet_November[[#This Row],[Note For Other Assigned Duties]],Holidays[Event],Holidays[Event]))</f>
        <v>1</v>
      </c>
      <c r="C32" s="355">
        <f t="shared" si="3"/>
        <v>46351</v>
      </c>
      <c r="D32" s="356"/>
      <c r="E32" s="357"/>
      <c r="F32" s="358"/>
      <c r="G32" s="357"/>
      <c r="H32" s="359" t="str">
        <f>IF(_xlfn.XLOOKUP(TimeSheet_November[[#This Row],[Date(s)]],Holidays[Date],Holidays[Event])=0,"",_xlfn.XLOOKUP(TimeSheet_November[[#This Row],[Date(s)]],Holidays[Date],Holidays[Event]))</f>
        <v/>
      </c>
      <c r="I32" s="360"/>
      <c r="J32" s="146">
        <f t="shared" si="0"/>
        <v>0</v>
      </c>
      <c r="K32" s="212">
        <f t="shared" si="1"/>
        <v>0</v>
      </c>
      <c r="L32" s="159">
        <f t="shared" si="2"/>
        <v>0</v>
      </c>
    </row>
    <row r="33" spans="1:12" ht="18" customHeight="1" x14ac:dyDescent="0.2">
      <c r="A33" s="9" t="b">
        <f>ISNA(_xlfn.XLOOKUP(TimeSheet_November[[#This Row],[Note For Other Assigned Duties]],Holidays[Event],Holidays[Event]))</f>
        <v>1</v>
      </c>
      <c r="C33" s="355">
        <f t="shared" si="3"/>
        <v>46352</v>
      </c>
      <c r="D33" s="356"/>
      <c r="E33" s="357"/>
      <c r="F33" s="358"/>
      <c r="G33" s="357"/>
      <c r="H33" s="359" t="str">
        <f>IF(_xlfn.XLOOKUP(TimeSheet_November[[#This Row],[Date(s)]],Holidays[Date],Holidays[Event])=0,"",_xlfn.XLOOKUP(TimeSheet_November[[#This Row],[Date(s)]],Holidays[Date],Holidays[Event]))</f>
        <v/>
      </c>
      <c r="I33" s="360"/>
      <c r="J33" s="146">
        <f t="shared" si="0"/>
        <v>0</v>
      </c>
      <c r="K33" s="212">
        <f t="shared" si="1"/>
        <v>0</v>
      </c>
      <c r="L33" s="159">
        <f t="shared" si="2"/>
        <v>0</v>
      </c>
    </row>
    <row r="34" spans="1:12" ht="18" customHeight="1" x14ac:dyDescent="0.2">
      <c r="A34" s="9" t="b">
        <f>ISNA(_xlfn.XLOOKUP(TimeSheet_November[[#This Row],[Note For Other Assigned Duties]],Holidays[Event],Holidays[Event]))</f>
        <v>1</v>
      </c>
      <c r="C34" s="355">
        <f t="shared" si="3"/>
        <v>46353</v>
      </c>
      <c r="D34" s="356"/>
      <c r="E34" s="357"/>
      <c r="F34" s="358"/>
      <c r="G34" s="357"/>
      <c r="H34" s="359" t="str">
        <f>IF(_xlfn.XLOOKUP(TimeSheet_November[[#This Row],[Date(s)]],Holidays[Date],Holidays[Event])=0,"",_xlfn.XLOOKUP(TimeSheet_November[[#This Row],[Date(s)]],Holidays[Date],Holidays[Event]))</f>
        <v/>
      </c>
      <c r="I34" s="360"/>
      <c r="J34" s="146">
        <f t="shared" si="0"/>
        <v>0</v>
      </c>
      <c r="K34" s="212">
        <f t="shared" si="1"/>
        <v>0</v>
      </c>
      <c r="L34" s="159">
        <f t="shared" si="2"/>
        <v>0</v>
      </c>
    </row>
    <row r="35" spans="1:12" ht="18" customHeight="1" x14ac:dyDescent="0.2">
      <c r="A35" s="9" t="b">
        <f>ISNA(_xlfn.XLOOKUP(TimeSheet_November[[#This Row],[Note For Other Assigned Duties]],Holidays[Event],Holidays[Event]))</f>
        <v>1</v>
      </c>
      <c r="C35" s="355">
        <f t="shared" si="3"/>
        <v>46354</v>
      </c>
      <c r="D35" s="356"/>
      <c r="E35" s="357"/>
      <c r="F35" s="358"/>
      <c r="G35" s="357"/>
      <c r="H35" s="359" t="str">
        <f>IF(_xlfn.XLOOKUP(TimeSheet_November[[#This Row],[Date(s)]],Holidays[Date],Holidays[Event])=0,"",_xlfn.XLOOKUP(TimeSheet_November[[#This Row],[Date(s)]],Holidays[Date],Holidays[Event]))</f>
        <v/>
      </c>
      <c r="I35" s="360"/>
      <c r="J35" s="157">
        <f t="shared" si="0"/>
        <v>0</v>
      </c>
      <c r="K35" s="212">
        <f t="shared" si="1"/>
        <v>0</v>
      </c>
      <c r="L35" s="159">
        <f t="shared" si="2"/>
        <v>0</v>
      </c>
    </row>
    <row r="36" spans="1:12" ht="18" customHeight="1" x14ac:dyDescent="0.2">
      <c r="A36" s="9" t="b">
        <f>ISNA(_xlfn.XLOOKUP(TimeSheet_November[[#This Row],[Note For Other Assigned Duties]],Holidays[Event],Holidays[Event]))</f>
        <v>1</v>
      </c>
      <c r="C36" s="355">
        <f t="shared" si="3"/>
        <v>46355</v>
      </c>
      <c r="D36" s="369"/>
      <c r="E36" s="369"/>
      <c r="F36" s="370"/>
      <c r="G36" s="369"/>
      <c r="H36" s="367" t="str">
        <f>IF(_xlfn.XLOOKUP(TimeSheet_November[[#This Row],[Date(s)]],Holidays[Date],Holidays[Event])=0,"",_xlfn.XLOOKUP(TimeSheet_November[[#This Row],[Date(s)]],Holidays[Date],Holidays[Event]))</f>
        <v/>
      </c>
      <c r="I36" s="371"/>
      <c r="J36" s="157">
        <f t="shared" si="0"/>
        <v>0</v>
      </c>
      <c r="K36" s="212">
        <f t="shared" si="1"/>
        <v>0</v>
      </c>
      <c r="L36" s="159">
        <f t="shared" si="2"/>
        <v>0</v>
      </c>
    </row>
    <row r="37" spans="1:12" ht="18" customHeight="1" thickBot="1" x14ac:dyDescent="0.25">
      <c r="A37" s="9" t="b">
        <f>ISNA(_xlfn.XLOOKUP(TimeSheet_November[[#This Row],[Note For Other Assigned Duties]],Holidays[Event],Holidays[Event]))</f>
        <v>1</v>
      </c>
      <c r="C37" s="361">
        <f>+C36+1</f>
        <v>46356</v>
      </c>
      <c r="D37" s="372"/>
      <c r="E37" s="372"/>
      <c r="F37" s="373"/>
      <c r="G37" s="372"/>
      <c r="H37" s="374" t="str">
        <f>IF(_xlfn.XLOOKUP(TimeSheet_November[[#This Row],[Date(s)]],Holidays[Date],Holidays[Event])=0,"",_xlfn.XLOOKUP(TimeSheet_November[[#This Row],[Date(s)]],Holidays[Date],Holidays[Event]))</f>
        <v/>
      </c>
      <c r="I37" s="375"/>
      <c r="J37" s="158">
        <f t="shared" si="0"/>
        <v>0</v>
      </c>
      <c r="K37" s="213">
        <f t="shared" si="1"/>
        <v>0</v>
      </c>
      <c r="L37" s="164">
        <f t="shared" si="2"/>
        <v>0</v>
      </c>
    </row>
    <row r="38" spans="1:12" ht="20.25" customHeight="1" thickTop="1" x14ac:dyDescent="0.2"/>
  </sheetData>
  <sheetProtection algorithmName="SHA-512" hashValue="a+PoVMbDf/XgJboNKpX4VzKRVjAVJzoYli9UVA98bRkT5gK8Mr/JoecQdjZrFVagwOyWo/Yjzj6/Y3OuXfs83g==" saltValue="fyA7zS71+d5ZA+h4hSdrFQ=="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7">
    <cfRule type="expression" dxfId="8" priority="1">
      <formula>OR(IF(WEEKDAY($C8)=1,1),IF(WEEKDAY($C8)=7,1),IF($A8=FALSE,1))</formula>
    </cfRule>
  </conditionalFormatting>
  <dataValidations count="19">
    <dataValidation allowBlank="1" showErrorMessage="1" sqref="C8:G37 G5:H6 J2 M1:M6 G2:H3 J35:J37 Q1:XFD6 S7:XFD37 Q7:R7 N5:O7 P3:P7 K8:R37 O1:P2 I17 I24 I31 I10 I8 A2:B1048576 C38:XFD1048576"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400-000001000000}"/>
    <dataValidation allowBlank="1" showInputMessage="1" showErrorMessage="1" prompt="Enter Teacher and School details in cells below" sqref="C1" xr:uid="{00000000-0002-0000-1400-000002000000}"/>
    <dataValidation allowBlank="1" showInputMessage="1" showErrorMessage="1" prompt="Enter Teacher Name and FTE in cells to the right" sqref="C2" xr:uid="{00000000-0002-0000-1400-000003000000}"/>
    <dataValidation allowBlank="1" showInputMessage="1" showErrorMessage="1" prompt="Enter Teacher Name in this cell" sqref="D2" xr:uid="{00000000-0002-0000-1400-000004000000}"/>
    <dataValidation allowBlank="1" showInputMessage="1" showErrorMessage="1" prompt="Enter Teacher's FTE in this cell" sqref="E2" xr:uid="{DCC34A4C-2C5E-4D6E-994F-5155FFAFF5EC}"/>
    <dataValidation allowBlank="1" showInputMessage="1" showErrorMessage="1" prompt="Enter School Name in cell to the right" sqref="C3" xr:uid="{00000000-0002-0000-1400-000006000000}"/>
    <dataValidation allowBlank="1" showInputMessage="1" showErrorMessage="1" prompt="Enter School Name in this cell" sqref="D3" xr:uid="{00000000-0002-0000-1400-000007000000}"/>
    <dataValidation allowBlank="1" showInputMessage="1" showErrorMessage="1" prompt="Enter Total Assignable Hours in cell below" sqref="C5" xr:uid="{00000000-0002-0000-1400-000008000000}"/>
    <dataValidation allowBlank="1" showInputMessage="1" showErrorMessage="1" prompt="Total Assignable Hours Worked are automatically calculated in cell below" sqref="E5" xr:uid="{00000000-0002-0000-1400-000009000000}"/>
    <dataValidation allowBlank="1" showInputMessage="1" showErrorMessage="1" prompt="Regular Hours are automatically calculated in cell below" sqref="D5" xr:uid="{00000000-0002-0000-1400-00000A000000}"/>
    <dataValidation allowBlank="1" showInputMessage="1" showErrorMessage="1" prompt="Enter Total Work Week Hours in this cell" sqref="C6" xr:uid="{00000000-0002-0000-1400-00000B000000}"/>
    <dataValidation allowBlank="1" showInputMessage="1" showErrorMessage="1" prompt="Total Hours Worked are automatically calculated in this cell" sqref="D6:E6" xr:uid="{00000000-0002-0000-1400-00000C000000}"/>
    <dataValidation allowBlank="1" showInputMessage="1" showErrorMessage="1" prompt="Enter Date in this column under this heading. Use heading filters to find specific entries" sqref="C7" xr:uid="{00000000-0002-0000-1400-00000D000000}"/>
    <dataValidation allowBlank="1" showInputMessage="1" showErrorMessage="1" prompt="Enter Assigned Time After School in this column under this heading." sqref="I7 J8:J34" xr:uid="{00000000-0002-0000-1400-00000E000000}"/>
    <dataValidation allowBlank="1" showInputMessage="1" showErrorMessage="1" prompt="Assigned Hours Worked are automatically calculated in this column under this heading." sqref="K7:L7" xr:uid="{00000000-0002-0000-1400-00000F000000}"/>
    <dataValidation allowBlank="1" showInputMessage="1" showErrorMessage="1" prompt="Total Assignable Hours Worked to date automatically calculated in this cell." sqref="F6 J6" xr:uid="{00000000-0002-0000-1400-000010000000}"/>
    <dataValidation allowBlank="1" showInputMessage="1" showErrorMessage="1" prompt="Total Assignable Hours Worked to date are automatically calculated in cell below" sqref="J4 F5" xr:uid="{00000000-0002-0000-1400-000011000000}"/>
    <dataValidation allowBlank="1" showInputMessage="1" showErrorMessage="1" prompt="adsfa" sqref="I2" xr:uid="{00000000-0002-0000-1400-000012000000}"/>
  </dataValidations>
  <hyperlinks>
    <hyperlink ref="K2" location="'Mon-Day 1-S1'!Print_Titles" display="MON | Day 1 - Sem 1" xr:uid="{00000000-0004-0000-1400-000002000000}"/>
    <hyperlink ref="K3" location="'Tue-Day 2-S1'!Print_Titles" display="TUE | Day 2 - Sem 1" xr:uid="{00000000-0004-0000-1400-000003000000}"/>
    <hyperlink ref="K4" location="'Wed-Day 3-S1'!Print_Titles" display="WED | Day 3 - Sem 1" xr:uid="{00000000-0004-0000-1400-000004000000}"/>
    <hyperlink ref="K5" location="'Thu-Day 4-S1'!Print_Titles" display="THU | Day 4 - Sem 1" xr:uid="{00000000-0004-0000-1400-000005000000}"/>
    <hyperlink ref="K6" location="'Fri-Day 5-S1'!Print_Titles" display="FRI | Day 5 - Sem 1" xr:uid="{00000000-0004-0000-1400-000006000000}"/>
    <hyperlink ref="N2" location="'Day 6-S1'!Print_Titles" display="Day 6 - Sem 1" xr:uid="{00000000-0004-0000-1400-000007000000}"/>
    <hyperlink ref="N3" location="'Early Out 1-S1'!Print_Titles" display="Early Out 1 - Sem 1" xr:uid="{00000000-0004-0000-1400-000008000000}"/>
    <hyperlink ref="N4" location="'Early Out 2-S1'!Print_Titles" display="Early Out 2 - Sem 1" xr:uid="{00000000-0004-0000-14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6DEA5733-CFB8-C447-B001-937F7F78048F}">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pageSetUpPr fitToPage="1"/>
  </sheetPr>
  <dimension ref="A1:P39"/>
  <sheetViews>
    <sheetView showGridLines="0" zoomScale="75" zoomScaleNormal="75" workbookViewId="0">
      <pane xSplit="15" ySplit="7" topLeftCell="P23" activePane="bottomRight" state="frozen"/>
      <selection activeCell="E6" sqref="B6:E6"/>
      <selection pane="topRight" activeCell="E6" sqref="B6:E6"/>
      <selection pane="bottomLeft" activeCell="E6" sqref="B6:E6"/>
      <selection pane="bottomRight" activeCell="G34" sqref="G34"/>
    </sheetView>
  </sheetViews>
  <sheetFormatPr defaultColWidth="9" defaultRowHeight="20.25" customHeight="1" x14ac:dyDescent="0.2"/>
  <cols>
    <col min="1" max="1" width="6.5" style="9" hidden="1" customWidth="1"/>
    <col min="2" max="2" width="3.3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62</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August!D3</f>
        <v>Type your school here.</v>
      </c>
      <c r="E3" s="585"/>
      <c r="F3" s="586"/>
      <c r="G3" s="42" t="s">
        <v>43</v>
      </c>
      <c r="H3" s="95">
        <f>'Detailed Summary'!G14</f>
        <v>0</v>
      </c>
      <c r="I3" s="572"/>
      <c r="J3" s="564"/>
      <c r="K3" s="581" t="s">
        <v>75</v>
      </c>
      <c r="L3" s="582"/>
      <c r="M3" s="123">
        <f>'Detailed Summary'!C7+'Detailed Summary'!D7</f>
        <v>0</v>
      </c>
      <c r="N3" s="128" t="s">
        <v>80</v>
      </c>
      <c r="O3" s="129">
        <f>'Detailed Summary'!C16+'Detailed Summary'!D16</f>
        <v>0</v>
      </c>
      <c r="P3" s="56"/>
    </row>
    <row r="4" spans="1:16" ht="78" customHeight="1" thickBot="1" x14ac:dyDescent="0.25">
      <c r="C4" s="96" t="s">
        <v>133</v>
      </c>
      <c r="D4" s="223">
        <f>'Detailed Summary'!G3</f>
        <v>1200</v>
      </c>
      <c r="E4" s="96" t="s">
        <v>70</v>
      </c>
      <c r="F4" s="167">
        <f>IFERROR(E2*1200,0)</f>
        <v>1200</v>
      </c>
      <c r="G4" s="96" t="s">
        <v>126</v>
      </c>
      <c r="H4" s="167">
        <f>November!C6</f>
        <v>1200</v>
      </c>
      <c r="J4" s="592"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3"/>
      <c r="K5" s="567" t="s">
        <v>77</v>
      </c>
      <c r="L5" s="568"/>
      <c r="M5" s="125">
        <f>'Detailed Summary'!C9+'Detailed Summary'!D9</f>
        <v>0</v>
      </c>
      <c r="N5" s="56"/>
      <c r="O5" s="56"/>
      <c r="P5" s="56"/>
    </row>
    <row r="6" spans="1:16" ht="28.5" customHeight="1" thickBot="1" x14ac:dyDescent="0.25">
      <c r="C6" s="214">
        <f>H4-E6</f>
        <v>1200</v>
      </c>
      <c r="D6" s="210">
        <f>SUM(J8:J38)/60</f>
        <v>0</v>
      </c>
      <c r="E6" s="211">
        <f>SUM(L8:L38)</f>
        <v>0</v>
      </c>
      <c r="F6" s="170">
        <f>November!F6+E6</f>
        <v>0</v>
      </c>
      <c r="G6" s="10"/>
      <c r="H6" s="10"/>
      <c r="J6" s="172">
        <f>August!C6-F6</f>
        <v>1200</v>
      </c>
      <c r="K6" s="587" t="s">
        <v>78</v>
      </c>
      <c r="L6" s="570"/>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ISNA(_xlfn.XLOOKUP(TimeSheet_December[[#This Row],[Note For Other Assigned Duties]],Holidays[Event],Holidays[Event]))</f>
        <v>1</v>
      </c>
      <c r="C8" s="355">
        <f>November!C37+1</f>
        <v>46357</v>
      </c>
      <c r="D8" s="356"/>
      <c r="E8" s="357"/>
      <c r="F8" s="358"/>
      <c r="G8" s="357"/>
      <c r="H8" s="359" t="str">
        <f>IF(_xlfn.XLOOKUP(TimeSheet_December[[#This Row],[Date(s)]],Holidays[Date],Holidays[Event])=0,"",_xlfn.XLOOKUP(TimeSheet_December[[#This Row],[Date(s)]],Holidays[Date],Holidays[Event]))</f>
        <v/>
      </c>
      <c r="I8" s="224"/>
      <c r="J8" s="146">
        <f t="shared" ref="J8:J37" si="0">F8</f>
        <v>0</v>
      </c>
      <c r="K8" s="212">
        <f t="shared" ref="K8:K37" si="1">IFERROR(D8+E8+G8+I8,0)</f>
        <v>0</v>
      </c>
      <c r="L8" s="159">
        <f t="shared" ref="L8:L37" si="2">IFERROR(K8/60,0)</f>
        <v>0</v>
      </c>
    </row>
    <row r="9" spans="1:16" ht="18" customHeight="1" x14ac:dyDescent="0.2">
      <c r="A9" s="9" t="b">
        <f>ISNA(_xlfn.XLOOKUP(TimeSheet_December[[#This Row],[Note For Other Assigned Duties]],Holidays[Event],Holidays[Event]))</f>
        <v>1</v>
      </c>
      <c r="C9" s="355">
        <f>+C8+1</f>
        <v>46358</v>
      </c>
      <c r="D9" s="356"/>
      <c r="E9" s="357"/>
      <c r="F9" s="358"/>
      <c r="G9" s="357"/>
      <c r="H9" s="359" t="str">
        <f>IF(_xlfn.XLOOKUP(TimeSheet_December[[#This Row],[Date(s)]],Holidays[Date],Holidays[Event])=0,"",_xlfn.XLOOKUP(TimeSheet_December[[#This Row],[Date(s)]],Holidays[Date],Holidays[Event]))</f>
        <v/>
      </c>
      <c r="I9" s="224"/>
      <c r="J9" s="146">
        <f t="shared" si="0"/>
        <v>0</v>
      </c>
      <c r="K9" s="212">
        <f t="shared" si="1"/>
        <v>0</v>
      </c>
      <c r="L9" s="159">
        <f t="shared" si="2"/>
        <v>0</v>
      </c>
    </row>
    <row r="10" spans="1:16" ht="18" customHeight="1" x14ac:dyDescent="0.2">
      <c r="A10" s="9" t="b">
        <f>ISNA(_xlfn.XLOOKUP(TimeSheet_December[[#This Row],[Note For Other Assigned Duties]],Holidays[Event],Holidays[Event]))</f>
        <v>1</v>
      </c>
      <c r="C10" s="355">
        <f t="shared" ref="C10:C37" si="3">+C9+1</f>
        <v>46359</v>
      </c>
      <c r="D10" s="356"/>
      <c r="E10" s="357"/>
      <c r="F10" s="358"/>
      <c r="G10" s="357"/>
      <c r="H10" s="359" t="str">
        <f>IF(_xlfn.XLOOKUP(TimeSheet_December[[#This Row],[Date(s)]],Holidays[Date],Holidays[Event])=0,"",_xlfn.XLOOKUP(TimeSheet_December[[#This Row],[Date(s)]],Holidays[Date],Holidays[Event]))</f>
        <v/>
      </c>
      <c r="I10" s="224"/>
      <c r="J10" s="146">
        <f t="shared" si="0"/>
        <v>0</v>
      </c>
      <c r="K10" s="212">
        <f t="shared" si="1"/>
        <v>0</v>
      </c>
      <c r="L10" s="159">
        <f t="shared" si="2"/>
        <v>0</v>
      </c>
    </row>
    <row r="11" spans="1:16" ht="18" customHeight="1" x14ac:dyDescent="0.2">
      <c r="A11" s="9" t="b">
        <f>ISNA(_xlfn.XLOOKUP(TimeSheet_December[[#This Row],[Note For Other Assigned Duties]],Holidays[Event],Holidays[Event]))</f>
        <v>1</v>
      </c>
      <c r="C11" s="355">
        <f t="shared" si="3"/>
        <v>46360</v>
      </c>
      <c r="D11" s="356"/>
      <c r="E11" s="357"/>
      <c r="F11" s="358"/>
      <c r="G11" s="357"/>
      <c r="H11" s="359" t="str">
        <f>IF(_xlfn.XLOOKUP(TimeSheet_December[[#This Row],[Date(s)]],Holidays[Date],Holidays[Event])=0,"",_xlfn.XLOOKUP(TimeSheet_December[[#This Row],[Date(s)]],Holidays[Date],Holidays[Event]))</f>
        <v/>
      </c>
      <c r="I11" s="224"/>
      <c r="J11" s="146">
        <f t="shared" si="0"/>
        <v>0</v>
      </c>
      <c r="K11" s="212">
        <f t="shared" si="1"/>
        <v>0</v>
      </c>
      <c r="L11" s="159">
        <f t="shared" si="2"/>
        <v>0</v>
      </c>
    </row>
    <row r="12" spans="1:16" ht="18" customHeight="1" x14ac:dyDescent="0.2">
      <c r="A12" s="9" t="b">
        <f>ISNA(_xlfn.XLOOKUP(TimeSheet_December[[#This Row],[Note For Other Assigned Duties]],Holidays[Event],Holidays[Event]))</f>
        <v>1</v>
      </c>
      <c r="C12" s="355">
        <f t="shared" si="3"/>
        <v>46361</v>
      </c>
      <c r="D12" s="356"/>
      <c r="E12" s="357"/>
      <c r="F12" s="358"/>
      <c r="G12" s="357"/>
      <c r="H12" s="359" t="str">
        <f>IF(_xlfn.XLOOKUP(TimeSheet_December[[#This Row],[Date(s)]],Holidays[Date],Holidays[Event])=0,"",_xlfn.XLOOKUP(TimeSheet_December[[#This Row],[Date(s)]],Holidays[Date],Holidays[Event]))</f>
        <v/>
      </c>
      <c r="I12" s="224"/>
      <c r="J12" s="146">
        <f t="shared" si="0"/>
        <v>0</v>
      </c>
      <c r="K12" s="212">
        <f t="shared" si="1"/>
        <v>0</v>
      </c>
      <c r="L12" s="159">
        <f t="shared" si="2"/>
        <v>0</v>
      </c>
    </row>
    <row r="13" spans="1:16" ht="18" customHeight="1" x14ac:dyDescent="0.2">
      <c r="A13" s="9" t="b">
        <f>ISNA(_xlfn.XLOOKUP(TimeSheet_December[[#This Row],[Note For Other Assigned Duties]],Holidays[Event],Holidays[Event]))</f>
        <v>1</v>
      </c>
      <c r="C13" s="355">
        <f t="shared" si="3"/>
        <v>46362</v>
      </c>
      <c r="D13" s="356"/>
      <c r="E13" s="357"/>
      <c r="F13" s="358"/>
      <c r="G13" s="357"/>
      <c r="H13" s="359" t="str">
        <f>IF(_xlfn.XLOOKUP(TimeSheet_December[[#This Row],[Date(s)]],Holidays[Date],Holidays[Event])=0,"",_xlfn.XLOOKUP(TimeSheet_December[[#This Row],[Date(s)]],Holidays[Date],Holidays[Event]))</f>
        <v/>
      </c>
      <c r="I13" s="224"/>
      <c r="J13" s="146">
        <f t="shared" si="0"/>
        <v>0</v>
      </c>
      <c r="K13" s="212">
        <f t="shared" si="1"/>
        <v>0</v>
      </c>
      <c r="L13" s="159">
        <f t="shared" si="2"/>
        <v>0</v>
      </c>
    </row>
    <row r="14" spans="1:16" ht="18" customHeight="1" x14ac:dyDescent="0.2">
      <c r="A14" s="9" t="b">
        <f>ISNA(_xlfn.XLOOKUP(TimeSheet_December[[#This Row],[Note For Other Assigned Duties]],Holidays[Event],Holidays[Event]))</f>
        <v>1</v>
      </c>
      <c r="C14" s="355">
        <f t="shared" si="3"/>
        <v>46363</v>
      </c>
      <c r="D14" s="356"/>
      <c r="E14" s="357"/>
      <c r="F14" s="358"/>
      <c r="G14" s="357"/>
      <c r="H14" s="359" t="str">
        <f>IF(_xlfn.XLOOKUP(TimeSheet_December[[#This Row],[Date(s)]],Holidays[Date],Holidays[Event])=0,"",_xlfn.XLOOKUP(TimeSheet_December[[#This Row],[Date(s)]],Holidays[Date],Holidays[Event]))</f>
        <v/>
      </c>
      <c r="I14" s="224"/>
      <c r="J14" s="146">
        <f t="shared" si="0"/>
        <v>0</v>
      </c>
      <c r="K14" s="212">
        <f t="shared" si="1"/>
        <v>0</v>
      </c>
      <c r="L14" s="159">
        <f t="shared" si="2"/>
        <v>0</v>
      </c>
    </row>
    <row r="15" spans="1:16" ht="18" customHeight="1" x14ac:dyDescent="0.2">
      <c r="A15" s="9" t="b">
        <f>ISNA(_xlfn.XLOOKUP(TimeSheet_December[[#This Row],[Note For Other Assigned Duties]],Holidays[Event],Holidays[Event]))</f>
        <v>1</v>
      </c>
      <c r="C15" s="355">
        <f t="shared" si="3"/>
        <v>46364</v>
      </c>
      <c r="D15" s="356"/>
      <c r="E15" s="357"/>
      <c r="F15" s="358"/>
      <c r="G15" s="357"/>
      <c r="H15" s="359" t="str">
        <f>IF(_xlfn.XLOOKUP(TimeSheet_December[[#This Row],[Date(s)]],Holidays[Date],Holidays[Event])=0,"",_xlfn.XLOOKUP(TimeSheet_December[[#This Row],[Date(s)]],Holidays[Date],Holidays[Event]))</f>
        <v/>
      </c>
      <c r="I15" s="224"/>
      <c r="J15" s="146">
        <f t="shared" si="0"/>
        <v>0</v>
      </c>
      <c r="K15" s="212">
        <f t="shared" si="1"/>
        <v>0</v>
      </c>
      <c r="L15" s="159">
        <f t="shared" si="2"/>
        <v>0</v>
      </c>
    </row>
    <row r="16" spans="1:16" ht="18" customHeight="1" x14ac:dyDescent="0.2">
      <c r="A16" s="9" t="b">
        <f>ISNA(_xlfn.XLOOKUP(TimeSheet_December[[#This Row],[Note For Other Assigned Duties]],Holidays[Event],Holidays[Event]))</f>
        <v>1</v>
      </c>
      <c r="C16" s="355">
        <f t="shared" si="3"/>
        <v>46365</v>
      </c>
      <c r="D16" s="356"/>
      <c r="E16" s="357"/>
      <c r="F16" s="358"/>
      <c r="G16" s="357"/>
      <c r="H16" s="359" t="str">
        <f>IF(_xlfn.XLOOKUP(TimeSheet_December[[#This Row],[Date(s)]],Holidays[Date],Holidays[Event])=0,"",_xlfn.XLOOKUP(TimeSheet_December[[#This Row],[Date(s)]],Holidays[Date],Holidays[Event]))</f>
        <v/>
      </c>
      <c r="I16" s="224"/>
      <c r="J16" s="146">
        <f t="shared" si="0"/>
        <v>0</v>
      </c>
      <c r="K16" s="212">
        <f t="shared" si="1"/>
        <v>0</v>
      </c>
      <c r="L16" s="159">
        <f t="shared" si="2"/>
        <v>0</v>
      </c>
    </row>
    <row r="17" spans="1:12" ht="18" customHeight="1" x14ac:dyDescent="0.2">
      <c r="A17" s="9" t="b">
        <f>ISNA(_xlfn.XLOOKUP(TimeSheet_December[[#This Row],[Note For Other Assigned Duties]],Holidays[Event],Holidays[Event]))</f>
        <v>1</v>
      </c>
      <c r="C17" s="355">
        <f t="shared" si="3"/>
        <v>46366</v>
      </c>
      <c r="D17" s="356"/>
      <c r="E17" s="357"/>
      <c r="F17" s="358"/>
      <c r="G17" s="357"/>
      <c r="H17" s="359" t="str">
        <f>IF(_xlfn.XLOOKUP(TimeSheet_December[[#This Row],[Date(s)]],Holidays[Date],Holidays[Event])=0,"",_xlfn.XLOOKUP(TimeSheet_December[[#This Row],[Date(s)]],Holidays[Date],Holidays[Event]))</f>
        <v/>
      </c>
      <c r="I17" s="224"/>
      <c r="J17" s="146">
        <f t="shared" si="0"/>
        <v>0</v>
      </c>
      <c r="K17" s="212">
        <f t="shared" si="1"/>
        <v>0</v>
      </c>
      <c r="L17" s="159">
        <f t="shared" si="2"/>
        <v>0</v>
      </c>
    </row>
    <row r="18" spans="1:12" ht="18" customHeight="1" x14ac:dyDescent="0.2">
      <c r="A18" s="9" t="b">
        <f>ISNA(_xlfn.XLOOKUP(TimeSheet_December[[#This Row],[Note For Other Assigned Duties]],Holidays[Event],Holidays[Event]))</f>
        <v>1</v>
      </c>
      <c r="C18" s="355">
        <f t="shared" si="3"/>
        <v>46367</v>
      </c>
      <c r="D18" s="356"/>
      <c r="E18" s="357"/>
      <c r="F18" s="358"/>
      <c r="G18" s="357"/>
      <c r="H18" s="359" t="str">
        <f>IF(_xlfn.XLOOKUP(TimeSheet_December[[#This Row],[Date(s)]],Holidays[Date],Holidays[Event])=0,"",_xlfn.XLOOKUP(TimeSheet_December[[#This Row],[Date(s)]],Holidays[Date],Holidays[Event]))</f>
        <v/>
      </c>
      <c r="I18" s="224"/>
      <c r="J18" s="146">
        <f t="shared" si="0"/>
        <v>0</v>
      </c>
      <c r="K18" s="212">
        <f t="shared" si="1"/>
        <v>0</v>
      </c>
      <c r="L18" s="159">
        <f t="shared" si="2"/>
        <v>0</v>
      </c>
    </row>
    <row r="19" spans="1:12" ht="18" customHeight="1" x14ac:dyDescent="0.2">
      <c r="A19" s="9" t="b">
        <f>ISNA(_xlfn.XLOOKUP(TimeSheet_December[[#This Row],[Note For Other Assigned Duties]],Holidays[Event],Holidays[Event]))</f>
        <v>1</v>
      </c>
      <c r="C19" s="355">
        <f t="shared" si="3"/>
        <v>46368</v>
      </c>
      <c r="D19" s="356"/>
      <c r="E19" s="357"/>
      <c r="F19" s="358"/>
      <c r="G19" s="357"/>
      <c r="H19" s="359" t="str">
        <f>IF(_xlfn.XLOOKUP(TimeSheet_December[[#This Row],[Date(s)]],Holidays[Date],Holidays[Event])=0,"",_xlfn.XLOOKUP(TimeSheet_December[[#This Row],[Date(s)]],Holidays[Date],Holidays[Event]))</f>
        <v/>
      </c>
      <c r="I19" s="224"/>
      <c r="J19" s="146">
        <f t="shared" si="0"/>
        <v>0</v>
      </c>
      <c r="K19" s="212">
        <f t="shared" si="1"/>
        <v>0</v>
      </c>
      <c r="L19" s="159">
        <f t="shared" si="2"/>
        <v>0</v>
      </c>
    </row>
    <row r="20" spans="1:12" ht="18" customHeight="1" x14ac:dyDescent="0.2">
      <c r="A20" s="9" t="b">
        <f>ISNA(_xlfn.XLOOKUP(TimeSheet_December[[#This Row],[Note For Other Assigned Duties]],Holidays[Event],Holidays[Event]))</f>
        <v>1</v>
      </c>
      <c r="C20" s="355">
        <f t="shared" si="3"/>
        <v>46369</v>
      </c>
      <c r="D20" s="356"/>
      <c r="E20" s="357"/>
      <c r="F20" s="358"/>
      <c r="G20" s="357"/>
      <c r="H20" s="359" t="str">
        <f>IF(_xlfn.XLOOKUP(TimeSheet_December[[#This Row],[Date(s)]],Holidays[Date],Holidays[Event])=0,"",_xlfn.XLOOKUP(TimeSheet_December[[#This Row],[Date(s)]],Holidays[Date],Holidays[Event]))</f>
        <v/>
      </c>
      <c r="I20" s="224"/>
      <c r="J20" s="146">
        <f t="shared" si="0"/>
        <v>0</v>
      </c>
      <c r="K20" s="212">
        <f t="shared" si="1"/>
        <v>0</v>
      </c>
      <c r="L20" s="159">
        <f t="shared" si="2"/>
        <v>0</v>
      </c>
    </row>
    <row r="21" spans="1:12" ht="18" customHeight="1" x14ac:dyDescent="0.2">
      <c r="A21" s="9" t="b">
        <f>ISNA(_xlfn.XLOOKUP(TimeSheet_December[[#This Row],[Note For Other Assigned Duties]],Holidays[Event],Holidays[Event]))</f>
        <v>1</v>
      </c>
      <c r="C21" s="355">
        <f t="shared" si="3"/>
        <v>46370</v>
      </c>
      <c r="D21" s="356"/>
      <c r="E21" s="357"/>
      <c r="F21" s="358"/>
      <c r="G21" s="357"/>
      <c r="H21" s="359" t="str">
        <f>IF(_xlfn.XLOOKUP(TimeSheet_December[[#This Row],[Date(s)]],Holidays[Date],Holidays[Event])=0,"",_xlfn.XLOOKUP(TimeSheet_December[[#This Row],[Date(s)]],Holidays[Date],Holidays[Event]))</f>
        <v/>
      </c>
      <c r="I21" s="224"/>
      <c r="J21" s="146">
        <f t="shared" si="0"/>
        <v>0</v>
      </c>
      <c r="K21" s="212">
        <f t="shared" si="1"/>
        <v>0</v>
      </c>
      <c r="L21" s="159">
        <f t="shared" si="2"/>
        <v>0</v>
      </c>
    </row>
    <row r="22" spans="1:12" ht="18" customHeight="1" x14ac:dyDescent="0.2">
      <c r="A22" s="9" t="b">
        <f>ISNA(_xlfn.XLOOKUP(TimeSheet_December[[#This Row],[Note For Other Assigned Duties]],Holidays[Event],Holidays[Event]))</f>
        <v>1</v>
      </c>
      <c r="C22" s="355">
        <f t="shared" si="3"/>
        <v>46371</v>
      </c>
      <c r="D22" s="356"/>
      <c r="E22" s="357"/>
      <c r="F22" s="358"/>
      <c r="G22" s="357"/>
      <c r="H22" s="359" t="str">
        <f>IF(_xlfn.XLOOKUP(TimeSheet_December[[#This Row],[Date(s)]],Holidays[Date],Holidays[Event])=0,"",_xlfn.XLOOKUP(TimeSheet_December[[#This Row],[Date(s)]],Holidays[Date],Holidays[Event]))</f>
        <v/>
      </c>
      <c r="I22" s="224"/>
      <c r="J22" s="193">
        <f t="shared" si="0"/>
        <v>0</v>
      </c>
      <c r="K22" s="212">
        <f t="shared" si="1"/>
        <v>0</v>
      </c>
      <c r="L22" s="159">
        <f t="shared" si="2"/>
        <v>0</v>
      </c>
    </row>
    <row r="23" spans="1:12" ht="18" customHeight="1" x14ac:dyDescent="0.2">
      <c r="A23" s="9" t="b">
        <f>ISNA(_xlfn.XLOOKUP(TimeSheet_December[[#This Row],[Note For Other Assigned Duties]],Holidays[Event],Holidays[Event]))</f>
        <v>1</v>
      </c>
      <c r="C23" s="355">
        <f t="shared" si="3"/>
        <v>46372</v>
      </c>
      <c r="D23" s="356"/>
      <c r="E23" s="357"/>
      <c r="F23" s="358"/>
      <c r="G23" s="357"/>
      <c r="H23" s="359" t="str">
        <f>IF(_xlfn.XLOOKUP(TimeSheet_December[[#This Row],[Date(s)]],Holidays[Date],Holidays[Event])=0,"",_xlfn.XLOOKUP(TimeSheet_December[[#This Row],[Date(s)]],Holidays[Date],Holidays[Event]))</f>
        <v/>
      </c>
      <c r="I23" s="224"/>
      <c r="J23" s="193">
        <f t="shared" si="0"/>
        <v>0</v>
      </c>
      <c r="K23" s="212">
        <f t="shared" si="1"/>
        <v>0</v>
      </c>
      <c r="L23" s="159">
        <f t="shared" si="2"/>
        <v>0</v>
      </c>
    </row>
    <row r="24" spans="1:12" ht="18" customHeight="1" x14ac:dyDescent="0.2">
      <c r="A24" s="9" t="b">
        <f>ISNA(_xlfn.XLOOKUP(TimeSheet_December[[#This Row],[Note For Other Assigned Duties]],Holidays[Event],Holidays[Event]))</f>
        <v>1</v>
      </c>
      <c r="C24" s="355">
        <f t="shared" si="3"/>
        <v>46373</v>
      </c>
      <c r="D24" s="356"/>
      <c r="E24" s="357"/>
      <c r="F24" s="358"/>
      <c r="G24" s="357"/>
      <c r="H24" s="359" t="str">
        <f>IF(_xlfn.XLOOKUP(TimeSheet_December[[#This Row],[Date(s)]],Holidays[Date],Holidays[Event])=0,"",_xlfn.XLOOKUP(TimeSheet_December[[#This Row],[Date(s)]],Holidays[Date],Holidays[Event]))</f>
        <v/>
      </c>
      <c r="I24" s="224"/>
      <c r="J24" s="146">
        <f t="shared" si="0"/>
        <v>0</v>
      </c>
      <c r="K24" s="212">
        <f t="shared" si="1"/>
        <v>0</v>
      </c>
      <c r="L24" s="159">
        <f t="shared" si="2"/>
        <v>0</v>
      </c>
    </row>
    <row r="25" spans="1:12" ht="18" customHeight="1" x14ac:dyDescent="0.2">
      <c r="A25" s="9" t="b">
        <f>ISNA(_xlfn.XLOOKUP(TimeSheet_December[[#This Row],[Note For Other Assigned Duties]],Holidays[Event],Holidays[Event]))</f>
        <v>1</v>
      </c>
      <c r="C25" s="355">
        <f t="shared" si="3"/>
        <v>46374</v>
      </c>
      <c r="D25" s="356"/>
      <c r="E25" s="357"/>
      <c r="F25" s="358"/>
      <c r="G25" s="357"/>
      <c r="H25" s="359" t="str">
        <f>IF(_xlfn.XLOOKUP(TimeSheet_December[[#This Row],[Date(s)]],Holidays[Date],Holidays[Event])=0,"",_xlfn.XLOOKUP(TimeSheet_December[[#This Row],[Date(s)]],Holidays[Date],Holidays[Event]))</f>
        <v/>
      </c>
      <c r="I25" s="224"/>
      <c r="J25" s="146">
        <f t="shared" si="0"/>
        <v>0</v>
      </c>
      <c r="K25" s="212">
        <f t="shared" si="1"/>
        <v>0</v>
      </c>
      <c r="L25" s="159">
        <f t="shared" si="2"/>
        <v>0</v>
      </c>
    </row>
    <row r="26" spans="1:12" ht="18" customHeight="1" x14ac:dyDescent="0.2">
      <c r="A26" s="9" t="b">
        <f>ISNA(_xlfn.XLOOKUP(TimeSheet_December[[#This Row],[Note For Other Assigned Duties]],Holidays[Event],Holidays[Event]))</f>
        <v>1</v>
      </c>
      <c r="C26" s="355">
        <f t="shared" si="3"/>
        <v>46375</v>
      </c>
      <c r="D26" s="356"/>
      <c r="E26" s="357"/>
      <c r="F26" s="358"/>
      <c r="G26" s="357"/>
      <c r="H26" s="359" t="str">
        <f>IF(_xlfn.XLOOKUP(TimeSheet_December[[#This Row],[Date(s)]],Holidays[Date],Holidays[Event])=0,"",_xlfn.XLOOKUP(TimeSheet_December[[#This Row],[Date(s)]],Holidays[Date],Holidays[Event]))</f>
        <v/>
      </c>
      <c r="I26" s="224"/>
      <c r="J26" s="146">
        <f t="shared" si="0"/>
        <v>0</v>
      </c>
      <c r="K26" s="212">
        <f t="shared" si="1"/>
        <v>0</v>
      </c>
      <c r="L26" s="159">
        <f t="shared" si="2"/>
        <v>0</v>
      </c>
    </row>
    <row r="27" spans="1:12" ht="18" customHeight="1" x14ac:dyDescent="0.2">
      <c r="A27" s="9" t="b">
        <f>ISNA(_xlfn.XLOOKUP(TimeSheet_December[[#This Row],[Note For Other Assigned Duties]],Holidays[Event],Holidays[Event]))</f>
        <v>1</v>
      </c>
      <c r="C27" s="355">
        <f t="shared" si="3"/>
        <v>46376</v>
      </c>
      <c r="D27" s="356"/>
      <c r="E27" s="357"/>
      <c r="F27" s="358"/>
      <c r="G27" s="357"/>
      <c r="H27" s="359" t="str">
        <f>IF(_xlfn.XLOOKUP(TimeSheet_December[[#This Row],[Date(s)]],Holidays[Date],Holidays[Event])=0,"",_xlfn.XLOOKUP(TimeSheet_December[[#This Row],[Date(s)]],Holidays[Date],Holidays[Event]))</f>
        <v/>
      </c>
      <c r="I27" s="224"/>
      <c r="J27" s="146">
        <f t="shared" si="0"/>
        <v>0</v>
      </c>
      <c r="K27" s="212">
        <f t="shared" si="1"/>
        <v>0</v>
      </c>
      <c r="L27" s="159">
        <f t="shared" si="2"/>
        <v>0</v>
      </c>
    </row>
    <row r="28" spans="1:12" ht="18" customHeight="1" x14ac:dyDescent="0.2">
      <c r="A28" s="9" t="b">
        <f>ISNA(_xlfn.XLOOKUP(TimeSheet_December[[#This Row],[Note For Other Assigned Duties]],Holidays[Event],Holidays[Event]))</f>
        <v>1</v>
      </c>
      <c r="C28" s="355">
        <f t="shared" si="3"/>
        <v>46377</v>
      </c>
      <c r="D28" s="356"/>
      <c r="E28" s="357"/>
      <c r="F28" s="358"/>
      <c r="G28" s="357"/>
      <c r="H28" s="359" t="str">
        <f>IF(_xlfn.XLOOKUP(TimeSheet_December[[#This Row],[Date(s)]],Holidays[Date],Holidays[Event])=0,"",_xlfn.XLOOKUP(TimeSheet_December[[#This Row],[Date(s)]],Holidays[Date],Holidays[Event]))</f>
        <v/>
      </c>
      <c r="I28" s="224"/>
      <c r="J28" s="146">
        <f t="shared" si="0"/>
        <v>0</v>
      </c>
      <c r="K28" s="212">
        <f t="shared" si="1"/>
        <v>0</v>
      </c>
      <c r="L28" s="159">
        <f t="shared" si="2"/>
        <v>0</v>
      </c>
    </row>
    <row r="29" spans="1:12" ht="18" customHeight="1" x14ac:dyDescent="0.2">
      <c r="A29" s="9" t="b">
        <f>ISNA(_xlfn.XLOOKUP(TimeSheet_December[[#This Row],[Note For Other Assigned Duties]],Holidays[Event],Holidays[Event]))</f>
        <v>1</v>
      </c>
      <c r="C29" s="355">
        <f t="shared" si="3"/>
        <v>46378</v>
      </c>
      <c r="D29" s="356"/>
      <c r="E29" s="357"/>
      <c r="F29" s="358"/>
      <c r="G29" s="357"/>
      <c r="H29" s="359" t="str">
        <f>IF(_xlfn.XLOOKUP(TimeSheet_December[[#This Row],[Date(s)]],Holidays[Date],Holidays[Event])=0,"",_xlfn.XLOOKUP(TimeSheet_December[[#This Row],[Date(s)]],Holidays[Date],Holidays[Event]))</f>
        <v/>
      </c>
      <c r="I29" s="224"/>
      <c r="J29" s="146">
        <f t="shared" si="0"/>
        <v>0</v>
      </c>
      <c r="K29" s="212">
        <f t="shared" si="1"/>
        <v>0</v>
      </c>
      <c r="L29" s="159">
        <f t="shared" si="2"/>
        <v>0</v>
      </c>
    </row>
    <row r="30" spans="1:12" ht="18" customHeight="1" x14ac:dyDescent="0.2">
      <c r="A30" s="9" t="b">
        <f>ISNA(_xlfn.XLOOKUP(TimeSheet_December[[#This Row],[Note For Other Assigned Duties]],Holidays[Event],Holidays[Event]))</f>
        <v>1</v>
      </c>
      <c r="C30" s="355">
        <f t="shared" si="3"/>
        <v>46379</v>
      </c>
      <c r="D30" s="356"/>
      <c r="E30" s="357"/>
      <c r="F30" s="358"/>
      <c r="G30" s="357"/>
      <c r="H30" s="359" t="str">
        <f>IF(_xlfn.XLOOKUP(TimeSheet_December[[#This Row],[Date(s)]],Holidays[Date],Holidays[Event])=0,"",_xlfn.XLOOKUP(TimeSheet_December[[#This Row],[Date(s)]],Holidays[Date],Holidays[Event]))</f>
        <v/>
      </c>
      <c r="I30" s="224"/>
      <c r="J30" s="146">
        <f t="shared" si="0"/>
        <v>0</v>
      </c>
      <c r="K30" s="212">
        <f t="shared" si="1"/>
        <v>0</v>
      </c>
      <c r="L30" s="159">
        <f t="shared" si="2"/>
        <v>0</v>
      </c>
    </row>
    <row r="31" spans="1:12" ht="18" customHeight="1" x14ac:dyDescent="0.2">
      <c r="A31" s="9" t="b">
        <f>ISNA(_xlfn.XLOOKUP(TimeSheet_December[[#This Row],[Note For Other Assigned Duties]],Holidays[Event],Holidays[Event]))</f>
        <v>1</v>
      </c>
      <c r="C31" s="355">
        <f t="shared" si="3"/>
        <v>46380</v>
      </c>
      <c r="D31" s="356"/>
      <c r="E31" s="357"/>
      <c r="F31" s="358"/>
      <c r="G31" s="357"/>
      <c r="H31" s="359" t="str">
        <f>IF(_xlfn.XLOOKUP(TimeSheet_December[[#This Row],[Date(s)]],Holidays[Date],Holidays[Event])=0,"",_xlfn.XLOOKUP(TimeSheet_December[[#This Row],[Date(s)]],Holidays[Date],Holidays[Event]))</f>
        <v/>
      </c>
      <c r="I31" s="224"/>
      <c r="J31" s="146">
        <f t="shared" si="0"/>
        <v>0</v>
      </c>
      <c r="K31" s="212">
        <f t="shared" si="1"/>
        <v>0</v>
      </c>
      <c r="L31" s="159">
        <f t="shared" si="2"/>
        <v>0</v>
      </c>
    </row>
    <row r="32" spans="1:12" ht="18" customHeight="1" x14ac:dyDescent="0.2">
      <c r="A32" s="9" t="b">
        <f>ISNA(_xlfn.XLOOKUP(TimeSheet_December[[#This Row],[Note For Other Assigned Duties]],Holidays[Event],Holidays[Event]))</f>
        <v>0</v>
      </c>
      <c r="C32" s="355">
        <f t="shared" si="3"/>
        <v>46381</v>
      </c>
      <c r="D32" s="356"/>
      <c r="E32" s="357"/>
      <c r="F32" s="358"/>
      <c r="G32" s="357"/>
      <c r="H32" s="359" t="str">
        <f>IF(_xlfn.XLOOKUP(TimeSheet_December[[#This Row],[Date(s)]],Holidays[Date],Holidays[Event])=0,"",_xlfn.XLOOKUP(TimeSheet_December[[#This Row],[Date(s)]],Holidays[Date],Holidays[Event]))</f>
        <v>Christmas Day</v>
      </c>
      <c r="I32" s="224"/>
      <c r="J32" s="146">
        <f t="shared" si="0"/>
        <v>0</v>
      </c>
      <c r="K32" s="212">
        <f t="shared" si="1"/>
        <v>0</v>
      </c>
      <c r="L32" s="159">
        <f t="shared" si="2"/>
        <v>0</v>
      </c>
    </row>
    <row r="33" spans="1:12" ht="18" customHeight="1" x14ac:dyDescent="0.2">
      <c r="A33" s="9" t="b">
        <f>ISNA(_xlfn.XLOOKUP(TimeSheet_December[[#This Row],[Note For Other Assigned Duties]],Holidays[Event],Holidays[Event]))</f>
        <v>0</v>
      </c>
      <c r="C33" s="355">
        <f t="shared" si="3"/>
        <v>46382</v>
      </c>
      <c r="D33" s="356"/>
      <c r="E33" s="357"/>
      <c r="F33" s="358"/>
      <c r="G33" s="357"/>
      <c r="H33" s="359" t="str">
        <f>IF(_xlfn.XLOOKUP(TimeSheet_December[[#This Row],[Date(s)]],Holidays[Date],Holidays[Event])=0,"",_xlfn.XLOOKUP(TimeSheet_December[[#This Row],[Date(s)]],Holidays[Date],Holidays[Event]))</f>
        <v>Boxing Day</v>
      </c>
      <c r="I33" s="224"/>
      <c r="J33" s="146">
        <f t="shared" si="0"/>
        <v>0</v>
      </c>
      <c r="K33" s="212">
        <f t="shared" si="1"/>
        <v>0</v>
      </c>
      <c r="L33" s="159">
        <f t="shared" si="2"/>
        <v>0</v>
      </c>
    </row>
    <row r="34" spans="1:12" ht="18" customHeight="1" x14ac:dyDescent="0.2">
      <c r="A34" s="9" t="b">
        <f>ISNA(_xlfn.XLOOKUP(TimeSheet_December[[#This Row],[Note For Other Assigned Duties]],Holidays[Event],Holidays[Event]))</f>
        <v>1</v>
      </c>
      <c r="C34" s="355">
        <f t="shared" si="3"/>
        <v>46383</v>
      </c>
      <c r="D34" s="356"/>
      <c r="E34" s="357"/>
      <c r="F34" s="358"/>
      <c r="G34" s="357"/>
      <c r="H34" s="359" t="str">
        <f>IF(_xlfn.XLOOKUP(TimeSheet_December[[#This Row],[Date(s)]],Holidays[Date],Holidays[Event])=0,"",_xlfn.XLOOKUP(TimeSheet_December[[#This Row],[Date(s)]],Holidays[Date],Holidays[Event]))</f>
        <v/>
      </c>
      <c r="I34" s="224"/>
      <c r="J34" s="146">
        <f t="shared" si="0"/>
        <v>0</v>
      </c>
      <c r="K34" s="212">
        <f t="shared" si="1"/>
        <v>0</v>
      </c>
      <c r="L34" s="159">
        <f t="shared" si="2"/>
        <v>0</v>
      </c>
    </row>
    <row r="35" spans="1:12" ht="18" customHeight="1" x14ac:dyDescent="0.2">
      <c r="A35" s="9" t="b">
        <f>ISNA(_xlfn.XLOOKUP(TimeSheet_December[[#This Row],[Note For Other Assigned Duties]],Holidays[Event],Holidays[Event]))</f>
        <v>1</v>
      </c>
      <c r="C35" s="355">
        <f t="shared" si="3"/>
        <v>46384</v>
      </c>
      <c r="D35" s="356"/>
      <c r="E35" s="357"/>
      <c r="F35" s="358"/>
      <c r="G35" s="357"/>
      <c r="H35" s="359" t="str">
        <f>IF(_xlfn.XLOOKUP(TimeSheet_December[[#This Row],[Date(s)]],Holidays[Date],Holidays[Event])=0,"",_xlfn.XLOOKUP(TimeSheet_December[[#This Row],[Date(s)]],Holidays[Date],Holidays[Event]))</f>
        <v/>
      </c>
      <c r="I35" s="224"/>
      <c r="J35" s="157">
        <f t="shared" si="0"/>
        <v>0</v>
      </c>
      <c r="K35" s="212">
        <f t="shared" si="1"/>
        <v>0</v>
      </c>
      <c r="L35" s="159">
        <f t="shared" si="2"/>
        <v>0</v>
      </c>
    </row>
    <row r="36" spans="1:12" ht="18" customHeight="1" x14ac:dyDescent="0.2">
      <c r="A36" s="9" t="b">
        <f>ISNA(_xlfn.XLOOKUP(TimeSheet_December[[#This Row],[Note For Other Assigned Duties]],Holidays[Event],Holidays[Event]))</f>
        <v>1</v>
      </c>
      <c r="C36" s="355">
        <f t="shared" si="3"/>
        <v>46385</v>
      </c>
      <c r="D36" s="356"/>
      <c r="E36" s="357"/>
      <c r="F36" s="358"/>
      <c r="G36" s="357"/>
      <c r="H36" s="359" t="str">
        <f>IF(_xlfn.XLOOKUP(TimeSheet_December[[#This Row],[Date(s)]],Holidays[Date],Holidays[Event])=0,"",_xlfn.XLOOKUP(TimeSheet_December[[#This Row],[Date(s)]],Holidays[Date],Holidays[Event]))</f>
        <v/>
      </c>
      <c r="I36" s="224"/>
      <c r="J36" s="157">
        <f t="shared" si="0"/>
        <v>0</v>
      </c>
      <c r="K36" s="212">
        <f t="shared" si="1"/>
        <v>0</v>
      </c>
      <c r="L36" s="159">
        <f t="shared" si="2"/>
        <v>0</v>
      </c>
    </row>
    <row r="37" spans="1:12" ht="18" customHeight="1" x14ac:dyDescent="0.2">
      <c r="A37" s="9" t="b">
        <f>ISNA(_xlfn.XLOOKUP(TimeSheet_December[[#This Row],[Note For Other Assigned Duties]],Holidays[Event],Holidays[Event]))</f>
        <v>1</v>
      </c>
      <c r="C37" s="355">
        <f t="shared" si="3"/>
        <v>46386</v>
      </c>
      <c r="D37" s="356"/>
      <c r="E37" s="357"/>
      <c r="F37" s="358"/>
      <c r="G37" s="357"/>
      <c r="H37" s="359" t="str">
        <f>IF(_xlfn.XLOOKUP(TimeSheet_December[[#This Row],[Date(s)]],Holidays[Date],Holidays[Event])=0,"",_xlfn.XLOOKUP(TimeSheet_December[[#This Row],[Date(s)]],Holidays[Date],Holidays[Event]))</f>
        <v/>
      </c>
      <c r="I37" s="224"/>
      <c r="J37" s="192">
        <f t="shared" si="0"/>
        <v>0</v>
      </c>
      <c r="K37" s="212">
        <f t="shared" si="1"/>
        <v>0</v>
      </c>
      <c r="L37" s="161">
        <f t="shared" si="2"/>
        <v>0</v>
      </c>
    </row>
    <row r="38" spans="1:12" ht="18" customHeight="1" thickBot="1" x14ac:dyDescent="0.25">
      <c r="A38" s="9" t="b">
        <f>ISNA(_xlfn.XLOOKUP(TimeSheet_December[[#This Row],[Note For Other Assigned Duties]],Holidays[Event],Holidays[Event]))</f>
        <v>1</v>
      </c>
      <c r="C38" s="361">
        <f>+C37+1</f>
        <v>46387</v>
      </c>
      <c r="D38" s="362"/>
      <c r="E38" s="363"/>
      <c r="F38" s="364"/>
      <c r="G38" s="363"/>
      <c r="H38" s="365" t="str">
        <f>IF(_xlfn.XLOOKUP(TimeSheet_December[[#This Row],[Date(s)]],Holidays[Date],Holidays[Event])=0,"",_xlfn.XLOOKUP(TimeSheet_December[[#This Row],[Date(s)]],Holidays[Date],Holidays[Event]))</f>
        <v/>
      </c>
      <c r="I38" s="354"/>
      <c r="J38" s="228">
        <f>F38</f>
        <v>0</v>
      </c>
      <c r="K38" s="213">
        <f>IFERROR(D38+E38+G38+I38,0)</f>
        <v>0</v>
      </c>
      <c r="L38" s="164">
        <f>IFERROR(K38/60,0)</f>
        <v>0</v>
      </c>
    </row>
    <row r="39" spans="1:12" ht="20.25" customHeight="1" thickTop="1" x14ac:dyDescent="0.2">
      <c r="C39" s="63"/>
      <c r="D39" s="109"/>
      <c r="E39" s="109"/>
      <c r="F39" s="109"/>
      <c r="G39" s="109"/>
      <c r="H39" s="108"/>
      <c r="I39" s="225"/>
      <c r="J39" s="138"/>
      <c r="K39" s="226"/>
      <c r="L39" s="227"/>
    </row>
  </sheetData>
  <sheetProtection algorithmName="SHA-512" hashValue="N4ChAD2ydakBKj8wrMrvJtQWpjytL+8E2+SnK/YKJ1aYcwlIC1YYoHEIDmYU8Sv2emByq8HVSr3MSPDph6cTVA==" saltValue="StJq1P9Wz2J+av8neHPCyg=="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8">
    <cfRule type="expression" dxfId="7" priority="1">
      <formula>OR(IF(WEEKDAY($C8)=1,1),IF(WEEKDAY($C8)=7,1),IF($A8=FALSE,1))</formula>
    </cfRule>
  </conditionalFormatting>
  <dataValidations count="19">
    <dataValidation allowBlank="1" showInputMessage="1" showErrorMessage="1" prompt="adsfa" sqref="I2" xr:uid="{00000000-0002-0000-1500-000000000000}"/>
    <dataValidation allowBlank="1" showInputMessage="1" showErrorMessage="1" prompt="Total Assignable Hours Worked to date are automatically calculated in cell below" sqref="J4 F5" xr:uid="{00000000-0002-0000-1500-000001000000}"/>
    <dataValidation allowBlank="1" showInputMessage="1" showErrorMessage="1" prompt="Total Assignable Hours Worked to date automatically calculated in this cell." sqref="F6 J6" xr:uid="{00000000-0002-0000-1500-000002000000}"/>
    <dataValidation allowBlank="1" showInputMessage="1" showErrorMessage="1" prompt="Assigned Hours Worked are automatically calculated in this column under this heading." sqref="K7:L7" xr:uid="{00000000-0002-0000-1500-000003000000}"/>
    <dataValidation allowBlank="1" showInputMessage="1" showErrorMessage="1" prompt="Enter Assigned Time After School in this column under this heading." sqref="I7 J8:J34" xr:uid="{00000000-0002-0000-1500-000004000000}"/>
    <dataValidation allowBlank="1" showInputMessage="1" showErrorMessage="1" prompt="Enter Date in this column under this heading. Use heading filters to find specific entries" sqref="C7" xr:uid="{00000000-0002-0000-1500-000005000000}"/>
    <dataValidation allowBlank="1" showInputMessage="1" showErrorMessage="1" prompt="Total Hours Worked are automatically calculated in this cell" sqref="D6:E6" xr:uid="{00000000-0002-0000-1500-000006000000}"/>
    <dataValidation allowBlank="1" showInputMessage="1" showErrorMessage="1" prompt="Enter Total Work Week Hours in this cell" sqref="C6" xr:uid="{00000000-0002-0000-1500-000007000000}"/>
    <dataValidation allowBlank="1" showInputMessage="1" showErrorMessage="1" prompt="Regular Hours are automatically calculated in cell below" sqref="D5" xr:uid="{00000000-0002-0000-1500-000008000000}"/>
    <dataValidation allowBlank="1" showInputMessage="1" showErrorMessage="1" prompt="Total Assignable Hours Worked are automatically calculated in cell below" sqref="E5" xr:uid="{00000000-0002-0000-1500-000009000000}"/>
    <dataValidation allowBlank="1" showInputMessage="1" showErrorMessage="1" prompt="Enter Total Assignable Hours in cell below" sqref="C5" xr:uid="{00000000-0002-0000-1500-00000A000000}"/>
    <dataValidation allowBlank="1" showInputMessage="1" showErrorMessage="1" prompt="Enter School Name in this cell" sqref="D3" xr:uid="{00000000-0002-0000-1500-00000B000000}"/>
    <dataValidation allowBlank="1" showInputMessage="1" showErrorMessage="1" prompt="Enter School Name in cell to the right" sqref="C3" xr:uid="{00000000-0002-0000-1500-00000C000000}"/>
    <dataValidation allowBlank="1" showInputMessage="1" showErrorMessage="1" prompt="Enter Teacher's FTE in this cell" sqref="E2" xr:uid="{0A03F5AA-FB48-4F95-B0CE-D308494AF829}"/>
    <dataValidation allowBlank="1" showInputMessage="1" showErrorMessage="1" prompt="Enter Teacher Name in this cell" sqref="D2" xr:uid="{00000000-0002-0000-1500-00000E000000}"/>
    <dataValidation allowBlank="1" showInputMessage="1" showErrorMessage="1" prompt="Enter Teacher Name and FTE in cells to the right" sqref="C2" xr:uid="{00000000-0002-0000-1500-00000F000000}"/>
    <dataValidation allowBlank="1" showInputMessage="1" showErrorMessage="1" prompt="Enter Teacher and School details in cells below" sqref="C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500-000011000000}"/>
    <dataValidation allowBlank="1" showErrorMessage="1" sqref="C8:G39 G5:H6 I8 M1:M6 G2:H3 Q1:XFD6 S7:XFD37 Q7:R7 O1:P2 N5:O7 P3:P7 K38:L39 M38:XFD1048576 C40:L1048576 J35:J39 J2 K8:R37 I15 A2:B1048576" xr:uid="{00000000-0002-0000-1500-000012000000}"/>
  </dataValidations>
  <hyperlinks>
    <hyperlink ref="K2" location="'Mon-Day 1-S1'!Print_Titles" display="MON | Day 1 - Sem 1" xr:uid="{00000000-0004-0000-1500-000002000000}"/>
    <hyperlink ref="K3" location="'Tue-Day 2-S1'!Print_Titles" display="TUE | Day 2 - Sem 1" xr:uid="{00000000-0004-0000-1500-000003000000}"/>
    <hyperlink ref="K4" location="'Wed-Day 3-S1'!Print_Titles" display="WED | Day 3 - Sem 1" xr:uid="{00000000-0004-0000-1500-000004000000}"/>
    <hyperlink ref="K5" location="'Thu-Day 4-S1'!Print_Titles" display="THU | Day 4 - Sem 1" xr:uid="{00000000-0004-0000-1500-000005000000}"/>
    <hyperlink ref="K6" location="'Fri-Day 5-S1'!Print_Titles" display="FRI | Day 5 - Sem 1" xr:uid="{00000000-0004-0000-1500-000006000000}"/>
    <hyperlink ref="N2" location="'Day 6-S1'!Print_Titles" display="Day 6 - Sem 1" xr:uid="{00000000-0004-0000-1500-000007000000}"/>
    <hyperlink ref="N3" location="'Early Out 1-S1'!Print_Titles" display="Early Out 1 - Sem 1" xr:uid="{00000000-0004-0000-1500-000008000000}"/>
    <hyperlink ref="N4" location="'Early Out 2-S1'!Print_Titles" display="Early Out 2 - Sem 1" xr:uid="{00000000-0004-0000-15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C303FE8-A2AE-2144-9BB0-DC0B2725B16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4"/>
    <pageSetUpPr fitToPage="1"/>
  </sheetPr>
  <dimension ref="A1:P39"/>
  <sheetViews>
    <sheetView showGridLines="0" zoomScale="70" zoomScaleNormal="70" workbookViewId="0">
      <pane xSplit="15" ySplit="7" topLeftCell="P22" activePane="bottomRight" state="frozen"/>
      <selection activeCell="E6" sqref="B6:E6"/>
      <selection pane="topRight" activeCell="E6" sqref="B6:E6"/>
      <selection pane="bottomLeft" activeCell="E6" sqref="B6:E6"/>
      <selection pane="bottomRight" activeCell="E37" sqref="E37"/>
    </sheetView>
  </sheetViews>
  <sheetFormatPr defaultColWidth="9" defaultRowHeight="20.25" customHeight="1" x14ac:dyDescent="0.2"/>
  <cols>
    <col min="1" max="1" width="8.875" style="9" hidden="1" customWidth="1"/>
    <col min="2" max="2" width="3"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8.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63</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74</v>
      </c>
      <c r="L2" s="580"/>
      <c r="M2" s="122">
        <f>'Detailed Summary'!C6+'Detailed Summary'!D6</f>
        <v>0</v>
      </c>
      <c r="N2" s="147" t="s">
        <v>79</v>
      </c>
      <c r="O2" s="148">
        <f>'Detailed Summary'!C11+'Detailed Summary'!D11</f>
        <v>0</v>
      </c>
      <c r="P2" s="56"/>
    </row>
    <row r="3" spans="1:16" ht="46.5" customHeight="1" thickBot="1" x14ac:dyDescent="0.25">
      <c r="C3" s="262" t="s">
        <v>22</v>
      </c>
      <c r="D3" s="585" t="str">
        <f>August!D3</f>
        <v>Type your school here.</v>
      </c>
      <c r="E3" s="585"/>
      <c r="F3" s="586"/>
      <c r="G3" s="42" t="s">
        <v>43</v>
      </c>
      <c r="H3" s="95">
        <f>'Detailed Summary'!G14</f>
        <v>0</v>
      </c>
      <c r="I3" s="572"/>
      <c r="J3" s="564"/>
      <c r="K3" s="581" t="s">
        <v>75</v>
      </c>
      <c r="L3" s="582"/>
      <c r="M3" s="123">
        <f>'Detailed Summary'!C7+'Detailed Summary'!D7</f>
        <v>0</v>
      </c>
      <c r="N3" s="128" t="s">
        <v>80</v>
      </c>
      <c r="O3" s="129">
        <f>'Detailed Summary'!C16+'Detailed Summary'!D16</f>
        <v>0</v>
      </c>
      <c r="P3" s="56"/>
    </row>
    <row r="4" spans="1:16" ht="76.5" customHeight="1" thickBot="1" x14ac:dyDescent="0.25">
      <c r="C4" s="96" t="s">
        <v>133</v>
      </c>
      <c r="D4" s="223">
        <f>'Detailed Summary'!G3</f>
        <v>1200</v>
      </c>
      <c r="E4" s="96" t="s">
        <v>70</v>
      </c>
      <c r="F4" s="167">
        <f>IFERROR(E2*1200,0)</f>
        <v>1200</v>
      </c>
      <c r="G4" s="96" t="s">
        <v>126</v>
      </c>
      <c r="H4" s="167">
        <f>December!C6</f>
        <v>1200</v>
      </c>
      <c r="J4" s="592" t="s">
        <v>26</v>
      </c>
      <c r="K4" s="583" t="s">
        <v>76</v>
      </c>
      <c r="L4" s="584"/>
      <c r="M4" s="124">
        <f>'Detailed Summary'!C8+'Detailed Summary'!D8</f>
        <v>0</v>
      </c>
      <c r="N4" s="126" t="s">
        <v>81</v>
      </c>
      <c r="O4" s="127">
        <f>'Detailed Summary'!C17+'Detailed Summary'!D17</f>
        <v>0</v>
      </c>
      <c r="P4" s="56"/>
    </row>
    <row r="5" spans="1:16" ht="76.5" customHeight="1" thickBot="1" x14ac:dyDescent="0.25">
      <c r="C5" s="206" t="s">
        <v>125</v>
      </c>
      <c r="D5" s="207" t="s">
        <v>111</v>
      </c>
      <c r="E5" s="208" t="s">
        <v>123</v>
      </c>
      <c r="F5" s="166" t="s">
        <v>54</v>
      </c>
      <c r="G5" s="10"/>
      <c r="H5" s="10"/>
      <c r="J5" s="593"/>
      <c r="K5" s="567" t="s">
        <v>77</v>
      </c>
      <c r="L5" s="568"/>
      <c r="M5" s="125">
        <f>'Detailed Summary'!C9+'Detailed Summary'!D9</f>
        <v>0</v>
      </c>
      <c r="N5" s="56"/>
      <c r="O5" s="56"/>
      <c r="P5" s="56"/>
    </row>
    <row r="6" spans="1:16" ht="28.5" customHeight="1" thickBot="1" x14ac:dyDescent="0.25">
      <c r="C6" s="214">
        <f>H4-E6</f>
        <v>1200</v>
      </c>
      <c r="D6" s="210">
        <f>SUM(J8:J38)/60</f>
        <v>0</v>
      </c>
      <c r="E6" s="211">
        <f>SUM(L8:L38)</f>
        <v>0</v>
      </c>
      <c r="F6" s="170">
        <f>December!F6+E6</f>
        <v>0</v>
      </c>
      <c r="G6" s="10"/>
      <c r="H6" s="10"/>
      <c r="J6" s="172">
        <f>August!C6-F6</f>
        <v>1200</v>
      </c>
      <c r="K6" s="569" t="s">
        <v>78</v>
      </c>
      <c r="L6" s="570"/>
      <c r="M6" s="149">
        <f>'Detailed Summary'!C10+'Detailed Summary'!D10</f>
        <v>11</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ISNA(_xlfn.XLOOKUP(TimeSheet_January[[#This Row],[Note For Other Assigned Duties]],Holidays[Event],Holidays[Event]))</f>
        <v>0</v>
      </c>
      <c r="C8" s="355">
        <f>+December!C38+1</f>
        <v>46388</v>
      </c>
      <c r="D8" s="356"/>
      <c r="E8" s="357"/>
      <c r="F8" s="358"/>
      <c r="G8" s="357"/>
      <c r="H8" s="359" t="str">
        <f>IF(_xlfn.XLOOKUP(TimeSheet_January[[#This Row],[Date(s)]],Holidays[Date],Holidays[Event])=0,"",_xlfn.XLOOKUP(TimeSheet_January[[#This Row],[Date(s)]],Holidays[Date],Holidays[Event]))</f>
        <v>New Year's Day</v>
      </c>
      <c r="I8" s="224"/>
      <c r="J8" s="146">
        <f t="shared" ref="J8:J38" si="0">F8</f>
        <v>0</v>
      </c>
      <c r="K8" s="212">
        <f t="shared" ref="K8:K38" si="1">IFERROR(D8+E8+G8+I8,0)</f>
        <v>0</v>
      </c>
      <c r="L8" s="159">
        <f t="shared" ref="L8:L38" si="2">IFERROR(K8/60,0)</f>
        <v>0</v>
      </c>
    </row>
    <row r="9" spans="1:16" ht="18" customHeight="1" x14ac:dyDescent="0.2">
      <c r="A9" s="9" t="b">
        <f>ISNA(_xlfn.XLOOKUP(TimeSheet_January[[#This Row],[Note For Other Assigned Duties]],Holidays[Event],Holidays[Event]))</f>
        <v>1</v>
      </c>
      <c r="C9" s="355">
        <f>+C8+1</f>
        <v>46389</v>
      </c>
      <c r="D9" s="356"/>
      <c r="E9" s="357"/>
      <c r="F9" s="358"/>
      <c r="G9" s="357"/>
      <c r="H9" s="359" t="str">
        <f>IF(_xlfn.XLOOKUP(TimeSheet_January[[#This Row],[Date(s)]],Holidays[Date],Holidays[Event])=0,"",_xlfn.XLOOKUP(TimeSheet_January[[#This Row],[Date(s)]],Holidays[Date],Holidays[Event]))</f>
        <v/>
      </c>
      <c r="I9" s="224"/>
      <c r="J9" s="146">
        <f t="shared" si="0"/>
        <v>0</v>
      </c>
      <c r="K9" s="212">
        <f t="shared" si="1"/>
        <v>0</v>
      </c>
      <c r="L9" s="159">
        <f t="shared" si="2"/>
        <v>0</v>
      </c>
    </row>
    <row r="10" spans="1:16" ht="18" customHeight="1" x14ac:dyDescent="0.2">
      <c r="A10" s="9" t="b">
        <f>ISNA(_xlfn.XLOOKUP(TimeSheet_January[[#This Row],[Note For Other Assigned Duties]],Holidays[Event],Holidays[Event]))</f>
        <v>1</v>
      </c>
      <c r="C10" s="355">
        <f t="shared" ref="C10:C37" si="3">+C9+1</f>
        <v>46390</v>
      </c>
      <c r="D10" s="356"/>
      <c r="E10" s="357"/>
      <c r="F10" s="358"/>
      <c r="G10" s="357"/>
      <c r="H10" s="359" t="str">
        <f>IF(_xlfn.XLOOKUP(TimeSheet_January[[#This Row],[Date(s)]],Holidays[Date],Holidays[Event])=0,"",_xlfn.XLOOKUP(TimeSheet_January[[#This Row],[Date(s)]],Holidays[Date],Holidays[Event]))</f>
        <v/>
      </c>
      <c r="I10" s="224"/>
      <c r="J10" s="146">
        <f t="shared" si="0"/>
        <v>0</v>
      </c>
      <c r="K10" s="212">
        <f t="shared" si="1"/>
        <v>0</v>
      </c>
      <c r="L10" s="159">
        <f t="shared" si="2"/>
        <v>0</v>
      </c>
    </row>
    <row r="11" spans="1:16" ht="18" customHeight="1" x14ac:dyDescent="0.2">
      <c r="A11" s="9" t="b">
        <f>ISNA(_xlfn.XLOOKUP(TimeSheet_January[[#This Row],[Note For Other Assigned Duties]],Holidays[Event],Holidays[Event]))</f>
        <v>1</v>
      </c>
      <c r="C11" s="355">
        <f t="shared" si="3"/>
        <v>46391</v>
      </c>
      <c r="D11" s="356"/>
      <c r="E11" s="357"/>
      <c r="F11" s="358"/>
      <c r="G11" s="357"/>
      <c r="H11" s="359" t="str">
        <f>IF(_xlfn.XLOOKUP(TimeSheet_January[[#This Row],[Date(s)]],Holidays[Date],Holidays[Event])=0,"",_xlfn.XLOOKUP(TimeSheet_January[[#This Row],[Date(s)]],Holidays[Date],Holidays[Event]))</f>
        <v/>
      </c>
      <c r="I11" s="224"/>
      <c r="J11" s="146">
        <f t="shared" si="0"/>
        <v>0</v>
      </c>
      <c r="K11" s="212">
        <f t="shared" si="1"/>
        <v>0</v>
      </c>
      <c r="L11" s="159">
        <f t="shared" si="2"/>
        <v>0</v>
      </c>
    </row>
    <row r="12" spans="1:16" ht="18" customHeight="1" x14ac:dyDescent="0.2">
      <c r="A12" s="9" t="b">
        <f>ISNA(_xlfn.XLOOKUP(TimeSheet_January[[#This Row],[Note For Other Assigned Duties]],Holidays[Event],Holidays[Event]))</f>
        <v>1</v>
      </c>
      <c r="C12" s="355">
        <f t="shared" si="3"/>
        <v>46392</v>
      </c>
      <c r="D12" s="356"/>
      <c r="E12" s="357"/>
      <c r="F12" s="358"/>
      <c r="G12" s="357"/>
      <c r="H12" s="359" t="str">
        <f>IF(_xlfn.XLOOKUP(TimeSheet_January[[#This Row],[Date(s)]],Holidays[Date],Holidays[Event])=0,"",_xlfn.XLOOKUP(TimeSheet_January[[#This Row],[Date(s)]],Holidays[Date],Holidays[Event]))</f>
        <v/>
      </c>
      <c r="I12" s="224"/>
      <c r="J12" s="146">
        <f t="shared" si="0"/>
        <v>0</v>
      </c>
      <c r="K12" s="212">
        <f t="shared" si="1"/>
        <v>0</v>
      </c>
      <c r="L12" s="159">
        <f t="shared" si="2"/>
        <v>0</v>
      </c>
    </row>
    <row r="13" spans="1:16" ht="18" customHeight="1" x14ac:dyDescent="0.2">
      <c r="A13" s="9" t="b">
        <f>ISNA(_xlfn.XLOOKUP(TimeSheet_January[[#This Row],[Note For Other Assigned Duties]],Holidays[Event],Holidays[Event]))</f>
        <v>1</v>
      </c>
      <c r="C13" s="355">
        <f t="shared" si="3"/>
        <v>46393</v>
      </c>
      <c r="D13" s="356"/>
      <c r="E13" s="357"/>
      <c r="F13" s="358"/>
      <c r="G13" s="357"/>
      <c r="H13" s="359" t="str">
        <f>IF(_xlfn.XLOOKUP(TimeSheet_January[[#This Row],[Date(s)]],Holidays[Date],Holidays[Event])=0,"",_xlfn.XLOOKUP(TimeSheet_January[[#This Row],[Date(s)]],Holidays[Date],Holidays[Event]))</f>
        <v/>
      </c>
      <c r="I13" s="224"/>
      <c r="J13" s="146">
        <f t="shared" si="0"/>
        <v>0</v>
      </c>
      <c r="K13" s="212">
        <f t="shared" si="1"/>
        <v>0</v>
      </c>
      <c r="L13" s="159">
        <f t="shared" si="2"/>
        <v>0</v>
      </c>
    </row>
    <row r="14" spans="1:16" ht="18" customHeight="1" x14ac:dyDescent="0.2">
      <c r="A14" s="9" t="b">
        <f>ISNA(_xlfn.XLOOKUP(TimeSheet_January[[#This Row],[Note For Other Assigned Duties]],Holidays[Event],Holidays[Event]))</f>
        <v>1</v>
      </c>
      <c r="C14" s="355">
        <f t="shared" si="3"/>
        <v>46394</v>
      </c>
      <c r="D14" s="356"/>
      <c r="E14" s="357"/>
      <c r="F14" s="358"/>
      <c r="G14" s="357"/>
      <c r="H14" s="359" t="str">
        <f>IF(_xlfn.XLOOKUP(TimeSheet_January[[#This Row],[Date(s)]],Holidays[Date],Holidays[Event])=0,"",_xlfn.XLOOKUP(TimeSheet_January[[#This Row],[Date(s)]],Holidays[Date],Holidays[Event]))</f>
        <v/>
      </c>
      <c r="I14" s="224"/>
      <c r="J14" s="146">
        <f t="shared" si="0"/>
        <v>0</v>
      </c>
      <c r="K14" s="212">
        <f t="shared" si="1"/>
        <v>0</v>
      </c>
      <c r="L14" s="159">
        <f t="shared" si="2"/>
        <v>0</v>
      </c>
    </row>
    <row r="15" spans="1:16" ht="18" customHeight="1" x14ac:dyDescent="0.2">
      <c r="A15" s="9" t="b">
        <f>ISNA(_xlfn.XLOOKUP(TimeSheet_January[[#This Row],[Note For Other Assigned Duties]],Holidays[Event],Holidays[Event]))</f>
        <v>1</v>
      </c>
      <c r="C15" s="355">
        <f t="shared" si="3"/>
        <v>46395</v>
      </c>
      <c r="D15" s="356"/>
      <c r="E15" s="357"/>
      <c r="F15" s="358"/>
      <c r="G15" s="357"/>
      <c r="H15" s="359" t="str">
        <f>IF(_xlfn.XLOOKUP(TimeSheet_January[[#This Row],[Date(s)]],Holidays[Date],Holidays[Event])=0,"",_xlfn.XLOOKUP(TimeSheet_January[[#This Row],[Date(s)]],Holidays[Date],Holidays[Event]))</f>
        <v/>
      </c>
      <c r="I15" s="224"/>
      <c r="J15" s="146">
        <f t="shared" si="0"/>
        <v>0</v>
      </c>
      <c r="K15" s="212">
        <f t="shared" si="1"/>
        <v>0</v>
      </c>
      <c r="L15" s="159">
        <f t="shared" si="2"/>
        <v>0</v>
      </c>
    </row>
    <row r="16" spans="1:16" ht="18" customHeight="1" x14ac:dyDescent="0.2">
      <c r="A16" s="9" t="b">
        <f>ISNA(_xlfn.XLOOKUP(TimeSheet_January[[#This Row],[Note For Other Assigned Duties]],Holidays[Event],Holidays[Event]))</f>
        <v>1</v>
      </c>
      <c r="C16" s="355">
        <f t="shared" si="3"/>
        <v>46396</v>
      </c>
      <c r="D16" s="356"/>
      <c r="E16" s="357"/>
      <c r="F16" s="358"/>
      <c r="G16" s="357"/>
      <c r="H16" s="359" t="str">
        <f>IF(_xlfn.XLOOKUP(TimeSheet_January[[#This Row],[Date(s)]],Holidays[Date],Holidays[Event])=0,"",_xlfn.XLOOKUP(TimeSheet_January[[#This Row],[Date(s)]],Holidays[Date],Holidays[Event]))</f>
        <v/>
      </c>
      <c r="I16" s="224"/>
      <c r="J16" s="146">
        <f t="shared" si="0"/>
        <v>0</v>
      </c>
      <c r="K16" s="212">
        <f t="shared" si="1"/>
        <v>0</v>
      </c>
      <c r="L16" s="159">
        <f t="shared" si="2"/>
        <v>0</v>
      </c>
    </row>
    <row r="17" spans="1:12" ht="18" customHeight="1" x14ac:dyDescent="0.2">
      <c r="A17" s="9" t="b">
        <f>ISNA(_xlfn.XLOOKUP(TimeSheet_January[[#This Row],[Note For Other Assigned Duties]],Holidays[Event],Holidays[Event]))</f>
        <v>1</v>
      </c>
      <c r="C17" s="355">
        <f t="shared" si="3"/>
        <v>46397</v>
      </c>
      <c r="D17" s="356"/>
      <c r="E17" s="357"/>
      <c r="F17" s="358"/>
      <c r="G17" s="357"/>
      <c r="H17" s="359" t="str">
        <f>IF(_xlfn.XLOOKUP(TimeSheet_January[[#This Row],[Date(s)]],Holidays[Date],Holidays[Event])=0,"",_xlfn.XLOOKUP(TimeSheet_January[[#This Row],[Date(s)]],Holidays[Date],Holidays[Event]))</f>
        <v/>
      </c>
      <c r="I17" s="224"/>
      <c r="J17" s="146">
        <f t="shared" si="0"/>
        <v>0</v>
      </c>
      <c r="K17" s="212">
        <f t="shared" si="1"/>
        <v>0</v>
      </c>
      <c r="L17" s="159">
        <f t="shared" si="2"/>
        <v>0</v>
      </c>
    </row>
    <row r="18" spans="1:12" ht="18" customHeight="1" x14ac:dyDescent="0.2">
      <c r="A18" s="9" t="b">
        <f>ISNA(_xlfn.XLOOKUP(TimeSheet_January[[#This Row],[Note For Other Assigned Duties]],Holidays[Event],Holidays[Event]))</f>
        <v>1</v>
      </c>
      <c r="C18" s="355">
        <f t="shared" si="3"/>
        <v>46398</v>
      </c>
      <c r="D18" s="356"/>
      <c r="E18" s="357"/>
      <c r="F18" s="358"/>
      <c r="G18" s="357"/>
      <c r="H18" s="359" t="str">
        <f>IF(_xlfn.XLOOKUP(TimeSheet_January[[#This Row],[Date(s)]],Holidays[Date],Holidays[Event])=0,"",_xlfn.XLOOKUP(TimeSheet_January[[#This Row],[Date(s)]],Holidays[Date],Holidays[Event]))</f>
        <v/>
      </c>
      <c r="I18" s="224"/>
      <c r="J18" s="146">
        <f t="shared" si="0"/>
        <v>0</v>
      </c>
      <c r="K18" s="212">
        <f t="shared" si="1"/>
        <v>0</v>
      </c>
      <c r="L18" s="159">
        <f t="shared" si="2"/>
        <v>0</v>
      </c>
    </row>
    <row r="19" spans="1:12" ht="18" customHeight="1" x14ac:dyDescent="0.2">
      <c r="A19" s="9" t="b">
        <f>ISNA(_xlfn.XLOOKUP(TimeSheet_January[[#This Row],[Note For Other Assigned Duties]],Holidays[Event],Holidays[Event]))</f>
        <v>1</v>
      </c>
      <c r="C19" s="355">
        <f t="shared" si="3"/>
        <v>46399</v>
      </c>
      <c r="D19" s="356"/>
      <c r="E19" s="357"/>
      <c r="F19" s="358"/>
      <c r="G19" s="357"/>
      <c r="H19" s="359" t="str">
        <f>IF(_xlfn.XLOOKUP(TimeSheet_January[[#This Row],[Date(s)]],Holidays[Date],Holidays[Event])=0,"",_xlfn.XLOOKUP(TimeSheet_January[[#This Row],[Date(s)]],Holidays[Date],Holidays[Event]))</f>
        <v/>
      </c>
      <c r="I19" s="224"/>
      <c r="J19" s="146">
        <f t="shared" si="0"/>
        <v>0</v>
      </c>
      <c r="K19" s="212">
        <f t="shared" si="1"/>
        <v>0</v>
      </c>
      <c r="L19" s="159">
        <f t="shared" si="2"/>
        <v>0</v>
      </c>
    </row>
    <row r="20" spans="1:12" ht="18" customHeight="1" x14ac:dyDescent="0.2">
      <c r="A20" s="9" t="b">
        <f>ISNA(_xlfn.XLOOKUP(TimeSheet_January[[#This Row],[Note For Other Assigned Duties]],Holidays[Event],Holidays[Event]))</f>
        <v>1</v>
      </c>
      <c r="C20" s="355">
        <f t="shared" si="3"/>
        <v>46400</v>
      </c>
      <c r="D20" s="356"/>
      <c r="E20" s="357"/>
      <c r="F20" s="358"/>
      <c r="G20" s="357"/>
      <c r="H20" s="359" t="str">
        <f>IF(_xlfn.XLOOKUP(TimeSheet_January[[#This Row],[Date(s)]],Holidays[Date],Holidays[Event])=0,"",_xlfn.XLOOKUP(TimeSheet_January[[#This Row],[Date(s)]],Holidays[Date],Holidays[Event]))</f>
        <v/>
      </c>
      <c r="I20" s="224"/>
      <c r="J20" s="146">
        <f t="shared" si="0"/>
        <v>0</v>
      </c>
      <c r="K20" s="212">
        <f t="shared" si="1"/>
        <v>0</v>
      </c>
      <c r="L20" s="159">
        <f t="shared" si="2"/>
        <v>0</v>
      </c>
    </row>
    <row r="21" spans="1:12" ht="18" customHeight="1" x14ac:dyDescent="0.2">
      <c r="A21" s="9" t="b">
        <f>ISNA(_xlfn.XLOOKUP(TimeSheet_January[[#This Row],[Note For Other Assigned Duties]],Holidays[Event],Holidays[Event]))</f>
        <v>1</v>
      </c>
      <c r="C21" s="355">
        <f t="shared" si="3"/>
        <v>46401</v>
      </c>
      <c r="D21" s="356"/>
      <c r="E21" s="357"/>
      <c r="F21" s="358"/>
      <c r="G21" s="357"/>
      <c r="H21" s="359" t="str">
        <f>IF(_xlfn.XLOOKUP(TimeSheet_January[[#This Row],[Date(s)]],Holidays[Date],Holidays[Event])=0,"",_xlfn.XLOOKUP(TimeSheet_January[[#This Row],[Date(s)]],Holidays[Date],Holidays[Event]))</f>
        <v/>
      </c>
      <c r="I21" s="224"/>
      <c r="J21" s="146">
        <f t="shared" si="0"/>
        <v>0</v>
      </c>
      <c r="K21" s="212">
        <f t="shared" si="1"/>
        <v>0</v>
      </c>
      <c r="L21" s="159">
        <f t="shared" si="2"/>
        <v>0</v>
      </c>
    </row>
    <row r="22" spans="1:12" ht="18" customHeight="1" x14ac:dyDescent="0.2">
      <c r="A22" s="9" t="b">
        <f>ISNA(_xlfn.XLOOKUP(TimeSheet_January[[#This Row],[Note For Other Assigned Duties]],Holidays[Event],Holidays[Event]))</f>
        <v>1</v>
      </c>
      <c r="C22" s="355">
        <f t="shared" si="3"/>
        <v>46402</v>
      </c>
      <c r="D22" s="356"/>
      <c r="E22" s="357"/>
      <c r="F22" s="358"/>
      <c r="G22" s="357"/>
      <c r="H22" s="359" t="str">
        <f>IF(_xlfn.XLOOKUP(TimeSheet_January[[#This Row],[Date(s)]],Holidays[Date],Holidays[Event])=0,"",_xlfn.XLOOKUP(TimeSheet_January[[#This Row],[Date(s)]],Holidays[Date],Holidays[Event]))</f>
        <v/>
      </c>
      <c r="I22" s="224"/>
      <c r="J22" s="146">
        <f t="shared" si="0"/>
        <v>0</v>
      </c>
      <c r="K22" s="212">
        <f t="shared" si="1"/>
        <v>0</v>
      </c>
      <c r="L22" s="159">
        <f t="shared" si="2"/>
        <v>0</v>
      </c>
    </row>
    <row r="23" spans="1:12" ht="18" customHeight="1" x14ac:dyDescent="0.2">
      <c r="A23" s="9" t="b">
        <f>ISNA(_xlfn.XLOOKUP(TimeSheet_January[[#This Row],[Note For Other Assigned Duties]],Holidays[Event],Holidays[Event]))</f>
        <v>1</v>
      </c>
      <c r="C23" s="355">
        <f t="shared" si="3"/>
        <v>46403</v>
      </c>
      <c r="D23" s="356"/>
      <c r="E23" s="357"/>
      <c r="F23" s="358"/>
      <c r="G23" s="357"/>
      <c r="H23" s="359" t="str">
        <f>IF(_xlfn.XLOOKUP(TimeSheet_January[[#This Row],[Date(s)]],Holidays[Date],Holidays[Event])=0,"",_xlfn.XLOOKUP(TimeSheet_January[[#This Row],[Date(s)]],Holidays[Date],Holidays[Event]))</f>
        <v/>
      </c>
      <c r="I23" s="224"/>
      <c r="J23" s="146">
        <f t="shared" si="0"/>
        <v>0</v>
      </c>
      <c r="K23" s="212">
        <f t="shared" si="1"/>
        <v>0</v>
      </c>
      <c r="L23" s="159">
        <f t="shared" si="2"/>
        <v>0</v>
      </c>
    </row>
    <row r="24" spans="1:12" ht="18" customHeight="1" x14ac:dyDescent="0.2">
      <c r="A24" s="9" t="b">
        <f>ISNA(_xlfn.XLOOKUP(TimeSheet_January[[#This Row],[Note For Other Assigned Duties]],Holidays[Event],Holidays[Event]))</f>
        <v>1</v>
      </c>
      <c r="C24" s="355">
        <f t="shared" si="3"/>
        <v>46404</v>
      </c>
      <c r="D24" s="356"/>
      <c r="E24" s="357"/>
      <c r="F24" s="358"/>
      <c r="G24" s="357"/>
      <c r="H24" s="359" t="str">
        <f>IF(_xlfn.XLOOKUP(TimeSheet_January[[#This Row],[Date(s)]],Holidays[Date],Holidays[Event])=0,"",_xlfn.XLOOKUP(TimeSheet_January[[#This Row],[Date(s)]],Holidays[Date],Holidays[Event]))</f>
        <v/>
      </c>
      <c r="I24" s="224"/>
      <c r="J24" s="146">
        <f t="shared" si="0"/>
        <v>0</v>
      </c>
      <c r="K24" s="212">
        <f t="shared" si="1"/>
        <v>0</v>
      </c>
      <c r="L24" s="159">
        <f t="shared" si="2"/>
        <v>0</v>
      </c>
    </row>
    <row r="25" spans="1:12" ht="18" customHeight="1" x14ac:dyDescent="0.2">
      <c r="A25" s="9" t="b">
        <f>ISNA(_xlfn.XLOOKUP(TimeSheet_January[[#This Row],[Note For Other Assigned Duties]],Holidays[Event],Holidays[Event]))</f>
        <v>1</v>
      </c>
      <c r="C25" s="355">
        <f t="shared" si="3"/>
        <v>46405</v>
      </c>
      <c r="D25" s="356"/>
      <c r="E25" s="357"/>
      <c r="F25" s="358"/>
      <c r="G25" s="357"/>
      <c r="H25" s="359" t="str">
        <f>IF(_xlfn.XLOOKUP(TimeSheet_January[[#This Row],[Date(s)]],Holidays[Date],Holidays[Event])=0,"",_xlfn.XLOOKUP(TimeSheet_January[[#This Row],[Date(s)]],Holidays[Date],Holidays[Event]))</f>
        <v/>
      </c>
      <c r="I25" s="224"/>
      <c r="J25" s="146">
        <f t="shared" si="0"/>
        <v>0</v>
      </c>
      <c r="K25" s="212">
        <f t="shared" si="1"/>
        <v>0</v>
      </c>
      <c r="L25" s="159">
        <f t="shared" si="2"/>
        <v>0</v>
      </c>
    </row>
    <row r="26" spans="1:12" ht="18" customHeight="1" x14ac:dyDescent="0.2">
      <c r="A26" s="9" t="b">
        <f>ISNA(_xlfn.XLOOKUP(TimeSheet_January[[#This Row],[Note For Other Assigned Duties]],Holidays[Event],Holidays[Event]))</f>
        <v>1</v>
      </c>
      <c r="C26" s="355">
        <f t="shared" si="3"/>
        <v>46406</v>
      </c>
      <c r="D26" s="356"/>
      <c r="E26" s="357"/>
      <c r="F26" s="358"/>
      <c r="G26" s="357"/>
      <c r="H26" s="359" t="str">
        <f>IF(_xlfn.XLOOKUP(TimeSheet_January[[#This Row],[Date(s)]],Holidays[Date],Holidays[Event])=0,"",_xlfn.XLOOKUP(TimeSheet_January[[#This Row],[Date(s)]],Holidays[Date],Holidays[Event]))</f>
        <v/>
      </c>
      <c r="I26" s="224"/>
      <c r="J26" s="146">
        <f t="shared" si="0"/>
        <v>0</v>
      </c>
      <c r="K26" s="212">
        <f t="shared" si="1"/>
        <v>0</v>
      </c>
      <c r="L26" s="159">
        <f t="shared" si="2"/>
        <v>0</v>
      </c>
    </row>
    <row r="27" spans="1:12" ht="18" customHeight="1" x14ac:dyDescent="0.2">
      <c r="A27" s="9" t="b">
        <f>ISNA(_xlfn.XLOOKUP(TimeSheet_January[[#This Row],[Note For Other Assigned Duties]],Holidays[Event],Holidays[Event]))</f>
        <v>1</v>
      </c>
      <c r="C27" s="355">
        <f t="shared" si="3"/>
        <v>46407</v>
      </c>
      <c r="D27" s="356"/>
      <c r="E27" s="357"/>
      <c r="F27" s="358"/>
      <c r="G27" s="357"/>
      <c r="H27" s="359" t="str">
        <f>IF(_xlfn.XLOOKUP(TimeSheet_January[[#This Row],[Date(s)]],Holidays[Date],Holidays[Event])=0,"",_xlfn.XLOOKUP(TimeSheet_January[[#This Row],[Date(s)]],Holidays[Date],Holidays[Event]))</f>
        <v/>
      </c>
      <c r="I27" s="224"/>
      <c r="J27" s="146">
        <f t="shared" si="0"/>
        <v>0</v>
      </c>
      <c r="K27" s="212">
        <f t="shared" si="1"/>
        <v>0</v>
      </c>
      <c r="L27" s="159">
        <f t="shared" si="2"/>
        <v>0</v>
      </c>
    </row>
    <row r="28" spans="1:12" ht="18" customHeight="1" x14ac:dyDescent="0.2">
      <c r="A28" s="9" t="b">
        <f>ISNA(_xlfn.XLOOKUP(TimeSheet_January[[#This Row],[Note For Other Assigned Duties]],Holidays[Event],Holidays[Event]))</f>
        <v>1</v>
      </c>
      <c r="C28" s="355">
        <f t="shared" si="3"/>
        <v>46408</v>
      </c>
      <c r="D28" s="356"/>
      <c r="E28" s="357"/>
      <c r="F28" s="358"/>
      <c r="G28" s="357"/>
      <c r="H28" s="359" t="str">
        <f>IF(_xlfn.XLOOKUP(TimeSheet_January[[#This Row],[Date(s)]],Holidays[Date],Holidays[Event])=0,"",_xlfn.XLOOKUP(TimeSheet_January[[#This Row],[Date(s)]],Holidays[Date],Holidays[Event]))</f>
        <v/>
      </c>
      <c r="I28" s="224"/>
      <c r="J28" s="146">
        <f t="shared" si="0"/>
        <v>0</v>
      </c>
      <c r="K28" s="212">
        <f t="shared" si="1"/>
        <v>0</v>
      </c>
      <c r="L28" s="159">
        <f t="shared" si="2"/>
        <v>0</v>
      </c>
    </row>
    <row r="29" spans="1:12" ht="18" customHeight="1" x14ac:dyDescent="0.2">
      <c r="A29" s="9" t="b">
        <f>ISNA(_xlfn.XLOOKUP(TimeSheet_January[[#This Row],[Note For Other Assigned Duties]],Holidays[Event],Holidays[Event]))</f>
        <v>1</v>
      </c>
      <c r="C29" s="355">
        <f t="shared" si="3"/>
        <v>46409</v>
      </c>
      <c r="D29" s="356"/>
      <c r="E29" s="357"/>
      <c r="F29" s="358"/>
      <c r="G29" s="357"/>
      <c r="H29" s="359" t="str">
        <f>IF(_xlfn.XLOOKUP(TimeSheet_January[[#This Row],[Date(s)]],Holidays[Date],Holidays[Event])=0,"",_xlfn.XLOOKUP(TimeSheet_January[[#This Row],[Date(s)]],Holidays[Date],Holidays[Event]))</f>
        <v/>
      </c>
      <c r="I29" s="224"/>
      <c r="J29" s="146">
        <f t="shared" si="0"/>
        <v>0</v>
      </c>
      <c r="K29" s="212">
        <f t="shared" si="1"/>
        <v>0</v>
      </c>
      <c r="L29" s="159">
        <f t="shared" si="2"/>
        <v>0</v>
      </c>
    </row>
    <row r="30" spans="1:12" ht="18" customHeight="1" x14ac:dyDescent="0.2">
      <c r="A30" s="9" t="b">
        <f>ISNA(_xlfn.XLOOKUP(TimeSheet_January[[#This Row],[Note For Other Assigned Duties]],Holidays[Event],Holidays[Event]))</f>
        <v>1</v>
      </c>
      <c r="C30" s="355">
        <f t="shared" si="3"/>
        <v>46410</v>
      </c>
      <c r="D30" s="356"/>
      <c r="E30" s="357"/>
      <c r="F30" s="358"/>
      <c r="G30" s="357"/>
      <c r="H30" s="359" t="str">
        <f>IF(_xlfn.XLOOKUP(TimeSheet_January[[#This Row],[Date(s)]],Holidays[Date],Holidays[Event])=0,"",_xlfn.XLOOKUP(TimeSheet_January[[#This Row],[Date(s)]],Holidays[Date],Holidays[Event]))</f>
        <v/>
      </c>
      <c r="I30" s="224"/>
      <c r="J30" s="146">
        <f t="shared" si="0"/>
        <v>0</v>
      </c>
      <c r="K30" s="212">
        <f t="shared" si="1"/>
        <v>0</v>
      </c>
      <c r="L30" s="159">
        <f t="shared" si="2"/>
        <v>0</v>
      </c>
    </row>
    <row r="31" spans="1:12" ht="18" customHeight="1" x14ac:dyDescent="0.2">
      <c r="A31" s="9" t="b">
        <f>ISNA(_xlfn.XLOOKUP(TimeSheet_January[[#This Row],[Note For Other Assigned Duties]],Holidays[Event],Holidays[Event]))</f>
        <v>1</v>
      </c>
      <c r="C31" s="355">
        <f t="shared" si="3"/>
        <v>46411</v>
      </c>
      <c r="D31" s="356"/>
      <c r="E31" s="357"/>
      <c r="F31" s="358"/>
      <c r="G31" s="357"/>
      <c r="H31" s="359" t="str">
        <f>IF(_xlfn.XLOOKUP(TimeSheet_January[[#This Row],[Date(s)]],Holidays[Date],Holidays[Event])=0,"",_xlfn.XLOOKUP(TimeSheet_January[[#This Row],[Date(s)]],Holidays[Date],Holidays[Event]))</f>
        <v/>
      </c>
      <c r="I31" s="224"/>
      <c r="J31" s="146">
        <f t="shared" si="0"/>
        <v>0</v>
      </c>
      <c r="K31" s="212">
        <f t="shared" si="1"/>
        <v>0</v>
      </c>
      <c r="L31" s="159">
        <f t="shared" si="2"/>
        <v>0</v>
      </c>
    </row>
    <row r="32" spans="1:12" ht="18" customHeight="1" x14ac:dyDescent="0.2">
      <c r="A32" s="9" t="b">
        <f>ISNA(_xlfn.XLOOKUP(TimeSheet_January[[#This Row],[Note For Other Assigned Duties]],Holidays[Event],Holidays[Event]))</f>
        <v>1</v>
      </c>
      <c r="C32" s="355">
        <f t="shared" si="3"/>
        <v>46412</v>
      </c>
      <c r="D32" s="356"/>
      <c r="E32" s="357"/>
      <c r="F32" s="358"/>
      <c r="G32" s="357"/>
      <c r="H32" s="359" t="str">
        <f>IF(_xlfn.XLOOKUP(TimeSheet_January[[#This Row],[Date(s)]],Holidays[Date],Holidays[Event])=0,"",_xlfn.XLOOKUP(TimeSheet_January[[#This Row],[Date(s)]],Holidays[Date],Holidays[Event]))</f>
        <v/>
      </c>
      <c r="I32" s="224"/>
      <c r="J32" s="146">
        <f t="shared" si="0"/>
        <v>0</v>
      </c>
      <c r="K32" s="212">
        <f t="shared" si="1"/>
        <v>0</v>
      </c>
      <c r="L32" s="159">
        <f t="shared" si="2"/>
        <v>0</v>
      </c>
    </row>
    <row r="33" spans="1:12" ht="18" customHeight="1" x14ac:dyDescent="0.2">
      <c r="A33" s="9" t="b">
        <f>ISNA(_xlfn.XLOOKUP(TimeSheet_January[[#This Row],[Note For Other Assigned Duties]],Holidays[Event],Holidays[Event]))</f>
        <v>1</v>
      </c>
      <c r="C33" s="355">
        <f t="shared" si="3"/>
        <v>46413</v>
      </c>
      <c r="D33" s="356"/>
      <c r="E33" s="357"/>
      <c r="F33" s="358"/>
      <c r="G33" s="357"/>
      <c r="H33" s="359" t="str">
        <f>IF(_xlfn.XLOOKUP(TimeSheet_January[[#This Row],[Date(s)]],Holidays[Date],Holidays[Event])=0,"",_xlfn.XLOOKUP(TimeSheet_January[[#This Row],[Date(s)]],Holidays[Date],Holidays[Event]))</f>
        <v/>
      </c>
      <c r="I33" s="224"/>
      <c r="J33" s="146">
        <f t="shared" si="0"/>
        <v>0</v>
      </c>
      <c r="K33" s="212">
        <f t="shared" si="1"/>
        <v>0</v>
      </c>
      <c r="L33" s="159">
        <f t="shared" si="2"/>
        <v>0</v>
      </c>
    </row>
    <row r="34" spans="1:12" ht="18" customHeight="1" x14ac:dyDescent="0.2">
      <c r="A34" s="9" t="b">
        <f>ISNA(_xlfn.XLOOKUP(TimeSheet_January[[#This Row],[Note For Other Assigned Duties]],Holidays[Event],Holidays[Event]))</f>
        <v>1</v>
      </c>
      <c r="C34" s="355">
        <f t="shared" si="3"/>
        <v>46414</v>
      </c>
      <c r="D34" s="356"/>
      <c r="E34" s="357"/>
      <c r="F34" s="358"/>
      <c r="G34" s="357"/>
      <c r="H34" s="359" t="str">
        <f>IF(_xlfn.XLOOKUP(TimeSheet_January[[#This Row],[Date(s)]],Holidays[Date],Holidays[Event])=0,"",_xlfn.XLOOKUP(TimeSheet_January[[#This Row],[Date(s)]],Holidays[Date],Holidays[Event]))</f>
        <v/>
      </c>
      <c r="I34" s="224"/>
      <c r="J34" s="146">
        <f t="shared" si="0"/>
        <v>0</v>
      </c>
      <c r="K34" s="212">
        <f t="shared" si="1"/>
        <v>0</v>
      </c>
      <c r="L34" s="159">
        <f t="shared" si="2"/>
        <v>0</v>
      </c>
    </row>
    <row r="35" spans="1:12" ht="18" customHeight="1" x14ac:dyDescent="0.2">
      <c r="A35" s="9" t="b">
        <f>ISNA(_xlfn.XLOOKUP(TimeSheet_January[[#This Row],[Note For Other Assigned Duties]],Holidays[Event],Holidays[Event]))</f>
        <v>1</v>
      </c>
      <c r="C35" s="355">
        <f t="shared" si="3"/>
        <v>46415</v>
      </c>
      <c r="D35" s="356"/>
      <c r="E35" s="357"/>
      <c r="F35" s="358"/>
      <c r="G35" s="357"/>
      <c r="H35" s="359" t="str">
        <f>IF(_xlfn.XLOOKUP(TimeSheet_January[[#This Row],[Date(s)]],Holidays[Date],Holidays[Event])=0,"",_xlfn.XLOOKUP(TimeSheet_January[[#This Row],[Date(s)]],Holidays[Date],Holidays[Event]))</f>
        <v/>
      </c>
      <c r="I35" s="224"/>
      <c r="J35" s="157">
        <f t="shared" si="0"/>
        <v>0</v>
      </c>
      <c r="K35" s="212">
        <f t="shared" si="1"/>
        <v>0</v>
      </c>
      <c r="L35" s="159">
        <f t="shared" si="2"/>
        <v>0</v>
      </c>
    </row>
    <row r="36" spans="1:12" ht="18" customHeight="1" x14ac:dyDescent="0.2">
      <c r="A36" s="9" t="b">
        <f>ISNA(_xlfn.XLOOKUP(TimeSheet_January[[#This Row],[Note For Other Assigned Duties]],Holidays[Event],Holidays[Event]))</f>
        <v>1</v>
      </c>
      <c r="C36" s="355">
        <f t="shared" si="3"/>
        <v>46416</v>
      </c>
      <c r="D36" s="356"/>
      <c r="E36" s="357"/>
      <c r="F36" s="358"/>
      <c r="G36" s="357"/>
      <c r="H36" s="359" t="str">
        <f>IF(_xlfn.XLOOKUP(TimeSheet_January[[#This Row],[Date(s)]],Holidays[Date],Holidays[Event])=0,"",_xlfn.XLOOKUP(TimeSheet_January[[#This Row],[Date(s)]],Holidays[Date],Holidays[Event]))</f>
        <v/>
      </c>
      <c r="I36" s="224"/>
      <c r="J36" s="157">
        <f t="shared" si="0"/>
        <v>0</v>
      </c>
      <c r="K36" s="212">
        <f t="shared" si="1"/>
        <v>0</v>
      </c>
      <c r="L36" s="159">
        <f t="shared" si="2"/>
        <v>0</v>
      </c>
    </row>
    <row r="37" spans="1:12" ht="18" customHeight="1" x14ac:dyDescent="0.2">
      <c r="A37" s="9" t="b">
        <f>ISNA(_xlfn.XLOOKUP(TimeSheet_January[[#This Row],[Note For Other Assigned Duties]],Holidays[Event],Holidays[Event]))</f>
        <v>1</v>
      </c>
      <c r="C37" s="355">
        <f t="shared" si="3"/>
        <v>46417</v>
      </c>
      <c r="D37" s="356"/>
      <c r="E37" s="357"/>
      <c r="F37" s="358"/>
      <c r="G37" s="357"/>
      <c r="H37" s="359" t="str">
        <f>IF(_xlfn.XLOOKUP(TimeSheet_January[[#This Row],[Date(s)]],Holidays[Date],Holidays[Event])=0,"",_xlfn.XLOOKUP(TimeSheet_January[[#This Row],[Date(s)]],Holidays[Date],Holidays[Event]))</f>
        <v/>
      </c>
      <c r="I37" s="224"/>
      <c r="J37" s="157">
        <f t="shared" si="0"/>
        <v>0</v>
      </c>
      <c r="K37" s="212">
        <f t="shared" si="1"/>
        <v>0</v>
      </c>
      <c r="L37" s="161">
        <f t="shared" si="2"/>
        <v>0</v>
      </c>
    </row>
    <row r="38" spans="1:12" ht="18" customHeight="1" thickBot="1" x14ac:dyDescent="0.25">
      <c r="A38" s="9" t="b">
        <f>ISNA(_xlfn.XLOOKUP(TimeSheet_January[[#This Row],[Note For Other Assigned Duties]],Holidays[Event],Holidays[Event]))</f>
        <v>1</v>
      </c>
      <c r="C38" s="361">
        <f>+C37+1</f>
        <v>46418</v>
      </c>
      <c r="D38" s="362"/>
      <c r="E38" s="363"/>
      <c r="F38" s="364"/>
      <c r="G38" s="363"/>
      <c r="H38" s="365" t="str">
        <f>IF(_xlfn.XLOOKUP(TimeSheet_January[[#This Row],[Date(s)]],Holidays[Date],Holidays[Event])=0,"",_xlfn.XLOOKUP(TimeSheet_January[[#This Row],[Date(s)]],Holidays[Date],Holidays[Event]))</f>
        <v/>
      </c>
      <c r="I38" s="354"/>
      <c r="J38" s="158">
        <f t="shared" si="0"/>
        <v>0</v>
      </c>
      <c r="K38" s="213">
        <f t="shared" si="1"/>
        <v>0</v>
      </c>
      <c r="L38" s="164">
        <f t="shared" si="2"/>
        <v>0</v>
      </c>
    </row>
    <row r="39" spans="1:12" ht="20.25" customHeight="1" thickTop="1" x14ac:dyDescent="0.2"/>
  </sheetData>
  <sheetProtection algorithmName="SHA-512" hashValue="VzLb8W4Zv5p55hDlYczivnLvw2iCuOQxzq/KtTwBBoRSN5eQwUSn4fG82xrV0djuXoljGJuyAAPffOviAn7/Ow==" saltValue="an1szDgZwpynu3QY12Lttg=="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8">
    <cfRule type="expression" dxfId="6" priority="1">
      <formula>OR(IF(WEEKDAY($C8)=1,1),IF(WEEKDAY($C8)=7,1),IF($A8=FALSE,1))</formula>
    </cfRule>
  </conditionalFormatting>
  <dataValidations count="19">
    <dataValidation allowBlank="1" showErrorMessage="1" sqref="C8:E1048576 G5:H6 M1:M6 G2:H3 K8:R38 J35:J38 Q7:R7 Q1:XFD6 S7:XFD38 N5:O7 O1:P2 J2 P3:P7 F39:XFD1048576 I8:I12 I38 F8:G38 A2:B1048576"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600-000001000000}"/>
    <dataValidation allowBlank="1" showInputMessage="1" showErrorMessage="1" prompt="Enter Teacher and School details in cells below" sqref="C1" xr:uid="{00000000-0002-0000-1600-000002000000}"/>
    <dataValidation allowBlank="1" showInputMessage="1" showErrorMessage="1" prompt="Enter Teacher Name and FTE in cells to the right" sqref="C2" xr:uid="{00000000-0002-0000-1600-000003000000}"/>
    <dataValidation allowBlank="1" showInputMessage="1" showErrorMessage="1" prompt="Enter Teacher Name in this cell" sqref="D2" xr:uid="{00000000-0002-0000-1600-000004000000}"/>
    <dataValidation allowBlank="1" showInputMessage="1" showErrorMessage="1" prompt="Enter Teacher's FTE in this cell" sqref="E2" xr:uid="{E7AD01E1-6D04-4320-AB6D-FCEA6CBEBB87}"/>
    <dataValidation allowBlank="1" showInputMessage="1" showErrorMessage="1" prompt="Enter School Name in cell to the right" sqref="C3" xr:uid="{00000000-0002-0000-1600-000006000000}"/>
    <dataValidation allowBlank="1" showInputMessage="1" showErrorMessage="1" prompt="Enter School Name in this cell" sqref="D3" xr:uid="{00000000-0002-0000-1600-000007000000}"/>
    <dataValidation allowBlank="1" showInputMessage="1" showErrorMessage="1" prompt="Enter Total Assignable Hours in cell below" sqref="C5" xr:uid="{00000000-0002-0000-1600-000008000000}"/>
    <dataValidation allowBlank="1" showInputMessage="1" showErrorMessage="1" prompt="Total Assignable Hours Worked are automatically calculated in cell below" sqref="E5" xr:uid="{00000000-0002-0000-1600-000009000000}"/>
    <dataValidation allowBlank="1" showInputMessage="1" showErrorMessage="1" prompt="Regular Hours are automatically calculated in cell below" sqref="D5" xr:uid="{00000000-0002-0000-1600-00000A000000}"/>
    <dataValidation allowBlank="1" showInputMessage="1" showErrorMessage="1" prompt="Enter Total Work Week Hours in this cell" sqref="C6" xr:uid="{00000000-0002-0000-1600-00000B000000}"/>
    <dataValidation allowBlank="1" showInputMessage="1" showErrorMessage="1" prompt="Total Hours Worked are automatically calculated in this cell" sqref="D6:E6" xr:uid="{00000000-0002-0000-1600-00000C000000}"/>
    <dataValidation allowBlank="1" showInputMessage="1" showErrorMessage="1" prompt="Enter Date in this column under this heading. Use heading filters to find specific entries" sqref="C7" xr:uid="{00000000-0002-0000-1600-00000D000000}"/>
    <dataValidation allowBlank="1" showInputMessage="1" showErrorMessage="1" prompt="Enter Assigned Time After School in this column under this heading." sqref="I7 J8:J34" xr:uid="{00000000-0002-0000-1600-00000E000000}"/>
    <dataValidation allowBlank="1" showInputMessage="1" showErrorMessage="1" prompt="Assigned Hours Worked are automatically calculated in this column under this heading." sqref="K7:L7" xr:uid="{00000000-0002-0000-1600-00000F000000}"/>
    <dataValidation allowBlank="1" showInputMessage="1" showErrorMessage="1" prompt="Total Assignable Hours Worked to date automatically calculated in this cell." sqref="F6 J6" xr:uid="{00000000-0002-0000-1600-000010000000}"/>
    <dataValidation allowBlank="1" showInputMessage="1" showErrorMessage="1" prompt="Total Assignable Hours Worked to date are automatically calculated in cell below" sqref="J4 F5" xr:uid="{00000000-0002-0000-1600-000011000000}"/>
    <dataValidation allowBlank="1" showInputMessage="1" showErrorMessage="1" prompt="adsfa" sqref="I2" xr:uid="{00000000-0002-0000-1600-000012000000}"/>
  </dataValidations>
  <hyperlinks>
    <hyperlink ref="K2" location="'Mon-Day 1-S1'!Print_Titles" display="MON | Day 1 - Sem 1" xr:uid="{00000000-0004-0000-1600-000002000000}"/>
    <hyperlink ref="K3" location="'Tue-Day 2-S1'!Print_Titles" display="TUE | Day 2 - Sem 1" xr:uid="{00000000-0004-0000-1600-000003000000}"/>
    <hyperlink ref="K4" location="'Wed-Day 3-S1'!Print_Titles" display="WED | Day 3 - Sem 1" xr:uid="{00000000-0004-0000-1600-000004000000}"/>
    <hyperlink ref="K5" location="'Thu-Day 4-S1'!Print_Titles" display="THU | Day 4 - Sem 1" xr:uid="{00000000-0004-0000-1600-000005000000}"/>
    <hyperlink ref="K6" location="'Fri-Day 5-S1'!Print_Titles" display="FRI | Day 5 - Sem 1" xr:uid="{00000000-0004-0000-1600-000006000000}"/>
    <hyperlink ref="N2" location="'Day 6-S1'!Print_Titles" display="Day 6 - Sem 1" xr:uid="{00000000-0004-0000-1600-000007000000}"/>
    <hyperlink ref="N3" location="'Early Out 1-S1'!Print_Titles" display="Early Out 1 - Sem 1" xr:uid="{00000000-0004-0000-1600-000008000000}"/>
    <hyperlink ref="N4" location="'Early Out 2-S1'!Print_Titles" display="Early Out 2 - Sem 1" xr:uid="{00000000-0004-0000-1600-000009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DECCAD92-B970-1648-8DA8-9D27DEB19C30}">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4"/>
    <pageSetUpPr fitToPage="1"/>
  </sheetPr>
  <dimension ref="A1:P37"/>
  <sheetViews>
    <sheetView showGridLines="0" zoomScale="75" zoomScaleNormal="75" workbookViewId="0">
      <pane xSplit="15" ySplit="7" topLeftCell="P18" activePane="bottomRight" state="frozen"/>
      <selection activeCell="E6" sqref="B6:E6"/>
      <selection pane="topRight" activeCell="E6" sqref="B6:E6"/>
      <selection pane="bottomLeft" activeCell="E6" sqref="B6:E6"/>
      <selection pane="bottomRight" activeCell="A8" sqref="A8:XFD36"/>
    </sheetView>
  </sheetViews>
  <sheetFormatPr defaultColWidth="9" defaultRowHeight="20.25" customHeight="1" x14ac:dyDescent="0.2"/>
  <cols>
    <col min="1" max="1" width="7.875" style="9" hidden="1" customWidth="1"/>
    <col min="2" max="2" width="3.875" style="9" customWidth="1"/>
    <col min="3" max="3" width="21.125" style="9" customWidth="1"/>
    <col min="4" max="4" width="14.125" style="9" customWidth="1"/>
    <col min="5" max="5" width="20.125" style="9" customWidth="1"/>
    <col min="6" max="6" width="17.125" style="9" customWidth="1"/>
    <col min="7" max="7" width="16.125" style="9" customWidth="1"/>
    <col min="8" max="8" width="20.375" style="9" customWidth="1"/>
    <col min="9" max="9" width="15.875" style="9" customWidth="1"/>
    <col min="10" max="10" width="17.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64</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46.5"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January!C6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14">
        <f>H4-E6</f>
        <v>1200</v>
      </c>
      <c r="D6" s="210">
        <f>SUM(J8:J36)/60</f>
        <v>0</v>
      </c>
      <c r="E6" s="211">
        <f>SUM(L8:L36)</f>
        <v>0</v>
      </c>
      <c r="F6" s="170">
        <f>January!F6+E6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ISNA(_xlfn.XLOOKUP(TimeSheet_February[[#This Row],[Note For Other Assigned Duties]],Holidays[Event],Holidays[Event]))</f>
        <v>1</v>
      </c>
      <c r="C8" s="355">
        <f>+January!C38+1</f>
        <v>46419</v>
      </c>
      <c r="D8" s="356"/>
      <c r="E8" s="357"/>
      <c r="F8" s="358"/>
      <c r="G8" s="357"/>
      <c r="H8" s="359" t="str">
        <f>IF(_xlfn.XLOOKUP(TimeSheet_February[[#This Row],[Date(s)]],Holidays[Date],Holidays[Event],"")=0,"",_xlfn.XLOOKUP(TimeSheet_February[[#This Row],[Date(s)]],Holidays[Date],Holidays[Event],""))</f>
        <v/>
      </c>
      <c r="I8" s="360"/>
      <c r="J8" s="146">
        <f t="shared" ref="J8:J35" si="0">F8</f>
        <v>0</v>
      </c>
      <c r="K8" s="212">
        <f t="shared" ref="K8:K35" si="1">IFERROR(D8+E8+G8+I8,0)</f>
        <v>0</v>
      </c>
      <c r="L8" s="159">
        <f t="shared" ref="L8:L35" si="2">IFERROR(K8/60,0)</f>
        <v>0</v>
      </c>
    </row>
    <row r="9" spans="1:16" ht="18" customHeight="1" x14ac:dyDescent="0.2">
      <c r="A9" s="9" t="b">
        <f>ISNA(_xlfn.XLOOKUP(TimeSheet_February[[#This Row],[Note For Other Assigned Duties]],Holidays[Event],Holidays[Event]))</f>
        <v>1</v>
      </c>
      <c r="C9" s="355">
        <f>+C8+1</f>
        <v>46420</v>
      </c>
      <c r="D9" s="356"/>
      <c r="E9" s="357"/>
      <c r="F9" s="358"/>
      <c r="G9" s="357"/>
      <c r="H9" s="359" t="str">
        <f>IF(_xlfn.XLOOKUP(TimeSheet_February[[#This Row],[Date(s)]],Holidays[Date],Holidays[Event],"")=0,"",_xlfn.XLOOKUP(TimeSheet_February[[#This Row],[Date(s)]],Holidays[Date],Holidays[Event],""))</f>
        <v/>
      </c>
      <c r="I9" s="360"/>
      <c r="J9" s="146">
        <f t="shared" si="0"/>
        <v>0</v>
      </c>
      <c r="K9" s="212">
        <f t="shared" si="1"/>
        <v>0</v>
      </c>
      <c r="L9" s="159">
        <f t="shared" si="2"/>
        <v>0</v>
      </c>
    </row>
    <row r="10" spans="1:16" ht="18" customHeight="1" x14ac:dyDescent="0.2">
      <c r="A10" s="9" t="b">
        <f>ISNA(_xlfn.XLOOKUP(TimeSheet_February[[#This Row],[Note For Other Assigned Duties]],Holidays[Event],Holidays[Event]))</f>
        <v>1</v>
      </c>
      <c r="C10" s="355">
        <f t="shared" ref="C10:C35" si="3">+C9+1</f>
        <v>46421</v>
      </c>
      <c r="D10" s="356"/>
      <c r="E10" s="357"/>
      <c r="F10" s="358"/>
      <c r="G10" s="357"/>
      <c r="H10" s="359" t="str">
        <f>IF(_xlfn.XLOOKUP(TimeSheet_February[[#This Row],[Date(s)]],Holidays[Date],Holidays[Event],"")=0,"",_xlfn.XLOOKUP(TimeSheet_February[[#This Row],[Date(s)]],Holidays[Date],Holidays[Event],""))</f>
        <v/>
      </c>
      <c r="I10" s="360"/>
      <c r="J10" s="146">
        <f t="shared" si="0"/>
        <v>0</v>
      </c>
      <c r="K10" s="212">
        <f t="shared" si="1"/>
        <v>0</v>
      </c>
      <c r="L10" s="159">
        <f t="shared" si="2"/>
        <v>0</v>
      </c>
    </row>
    <row r="11" spans="1:16" ht="18" customHeight="1" x14ac:dyDescent="0.2">
      <c r="A11" s="9" t="b">
        <f>ISNA(_xlfn.XLOOKUP(TimeSheet_February[[#This Row],[Note For Other Assigned Duties]],Holidays[Event],Holidays[Event]))</f>
        <v>1</v>
      </c>
      <c r="C11" s="355">
        <f t="shared" si="3"/>
        <v>46422</v>
      </c>
      <c r="D11" s="356"/>
      <c r="E11" s="357"/>
      <c r="F11" s="358"/>
      <c r="G11" s="357"/>
      <c r="H11" s="359" t="str">
        <f>IF(_xlfn.XLOOKUP(TimeSheet_February[[#This Row],[Date(s)]],Holidays[Date],Holidays[Event],"")=0,"",_xlfn.XLOOKUP(TimeSheet_February[[#This Row],[Date(s)]],Holidays[Date],Holidays[Event],""))</f>
        <v/>
      </c>
      <c r="I11" s="360"/>
      <c r="J11" s="146">
        <f t="shared" si="0"/>
        <v>0</v>
      </c>
      <c r="K11" s="212">
        <f t="shared" si="1"/>
        <v>0</v>
      </c>
      <c r="L11" s="159">
        <f t="shared" si="2"/>
        <v>0</v>
      </c>
    </row>
    <row r="12" spans="1:16" ht="18" customHeight="1" x14ac:dyDescent="0.2">
      <c r="A12" s="9" t="b">
        <f>ISNA(_xlfn.XLOOKUP(TimeSheet_February[[#This Row],[Note For Other Assigned Duties]],Holidays[Event],Holidays[Event]))</f>
        <v>1</v>
      </c>
      <c r="C12" s="355">
        <f t="shared" si="3"/>
        <v>46423</v>
      </c>
      <c r="D12" s="356"/>
      <c r="E12" s="357"/>
      <c r="F12" s="358"/>
      <c r="G12" s="357"/>
      <c r="H12" s="359" t="str">
        <f>IF(_xlfn.XLOOKUP(TimeSheet_February[[#This Row],[Date(s)]],Holidays[Date],Holidays[Event],"")=0,"",_xlfn.XLOOKUP(TimeSheet_February[[#This Row],[Date(s)]],Holidays[Date],Holidays[Event],""))</f>
        <v/>
      </c>
      <c r="I12" s="360"/>
      <c r="J12" s="146">
        <f t="shared" si="0"/>
        <v>0</v>
      </c>
      <c r="K12" s="212">
        <f t="shared" si="1"/>
        <v>0</v>
      </c>
      <c r="L12" s="159">
        <f t="shared" si="2"/>
        <v>0</v>
      </c>
    </row>
    <row r="13" spans="1:16" ht="18" customHeight="1" x14ac:dyDescent="0.2">
      <c r="A13" s="9" t="b">
        <f>ISNA(_xlfn.XLOOKUP(TimeSheet_February[[#This Row],[Note For Other Assigned Duties]],Holidays[Event],Holidays[Event]))</f>
        <v>1</v>
      </c>
      <c r="C13" s="355">
        <f t="shared" si="3"/>
        <v>46424</v>
      </c>
      <c r="D13" s="356"/>
      <c r="E13" s="357"/>
      <c r="F13" s="358"/>
      <c r="G13" s="357"/>
      <c r="H13" s="359" t="str">
        <f>IF(_xlfn.XLOOKUP(TimeSheet_February[[#This Row],[Date(s)]],Holidays[Date],Holidays[Event],"")=0,"",_xlfn.XLOOKUP(TimeSheet_February[[#This Row],[Date(s)]],Holidays[Date],Holidays[Event],""))</f>
        <v/>
      </c>
      <c r="I13" s="360"/>
      <c r="J13" s="146">
        <f t="shared" si="0"/>
        <v>0</v>
      </c>
      <c r="K13" s="212">
        <f t="shared" si="1"/>
        <v>0</v>
      </c>
      <c r="L13" s="159">
        <f t="shared" si="2"/>
        <v>0</v>
      </c>
    </row>
    <row r="14" spans="1:16" ht="18" customHeight="1" x14ac:dyDescent="0.2">
      <c r="A14" s="9" t="b">
        <f>ISNA(_xlfn.XLOOKUP(TimeSheet_February[[#This Row],[Note For Other Assigned Duties]],Holidays[Event],Holidays[Event]))</f>
        <v>1</v>
      </c>
      <c r="C14" s="355">
        <f t="shared" si="3"/>
        <v>46425</v>
      </c>
      <c r="D14" s="356"/>
      <c r="E14" s="357"/>
      <c r="F14" s="358"/>
      <c r="G14" s="357"/>
      <c r="H14" s="359" t="str">
        <f>IF(_xlfn.XLOOKUP(TimeSheet_February[[#This Row],[Date(s)]],Holidays[Date],Holidays[Event],"")=0,"",_xlfn.XLOOKUP(TimeSheet_February[[#This Row],[Date(s)]],Holidays[Date],Holidays[Event],""))</f>
        <v/>
      </c>
      <c r="I14" s="360"/>
      <c r="J14" s="146">
        <f t="shared" si="0"/>
        <v>0</v>
      </c>
      <c r="K14" s="212">
        <f t="shared" si="1"/>
        <v>0</v>
      </c>
      <c r="L14" s="159">
        <f t="shared" si="2"/>
        <v>0</v>
      </c>
    </row>
    <row r="15" spans="1:16" ht="18" customHeight="1" x14ac:dyDescent="0.2">
      <c r="A15" s="9" t="b">
        <f>ISNA(_xlfn.XLOOKUP(TimeSheet_February[[#This Row],[Note For Other Assigned Duties]],Holidays[Event],Holidays[Event]))</f>
        <v>1</v>
      </c>
      <c r="C15" s="355">
        <f t="shared" si="3"/>
        <v>46426</v>
      </c>
      <c r="D15" s="356"/>
      <c r="E15" s="357"/>
      <c r="F15" s="358"/>
      <c r="G15" s="357"/>
      <c r="H15" s="359" t="str">
        <f>IF(_xlfn.XLOOKUP(TimeSheet_February[[#This Row],[Date(s)]],Holidays[Date],Holidays[Event],"")=0,"",_xlfn.XLOOKUP(TimeSheet_February[[#This Row],[Date(s)]],Holidays[Date],Holidays[Event],""))</f>
        <v/>
      </c>
      <c r="I15" s="360"/>
      <c r="J15" s="146">
        <f t="shared" si="0"/>
        <v>0</v>
      </c>
      <c r="K15" s="212">
        <f t="shared" si="1"/>
        <v>0</v>
      </c>
      <c r="L15" s="159">
        <f t="shared" si="2"/>
        <v>0</v>
      </c>
    </row>
    <row r="16" spans="1:16" ht="18" customHeight="1" x14ac:dyDescent="0.2">
      <c r="A16" s="9" t="b">
        <f>ISNA(_xlfn.XLOOKUP(TimeSheet_February[[#This Row],[Note For Other Assigned Duties]],Holidays[Event],Holidays[Event]))</f>
        <v>1</v>
      </c>
      <c r="C16" s="355">
        <f t="shared" si="3"/>
        <v>46427</v>
      </c>
      <c r="D16" s="356"/>
      <c r="E16" s="357"/>
      <c r="F16" s="358"/>
      <c r="G16" s="357"/>
      <c r="H16" s="359" t="str">
        <f>IF(_xlfn.XLOOKUP(TimeSheet_February[[#This Row],[Date(s)]],Holidays[Date],Holidays[Event],"")=0,"",_xlfn.XLOOKUP(TimeSheet_February[[#This Row],[Date(s)]],Holidays[Date],Holidays[Event],""))</f>
        <v/>
      </c>
      <c r="I16" s="360"/>
      <c r="J16" s="146">
        <f t="shared" si="0"/>
        <v>0</v>
      </c>
      <c r="K16" s="212">
        <f t="shared" si="1"/>
        <v>0</v>
      </c>
      <c r="L16" s="159">
        <f t="shared" si="2"/>
        <v>0</v>
      </c>
    </row>
    <row r="17" spans="1:12" ht="18" customHeight="1" x14ac:dyDescent="0.2">
      <c r="A17" s="9" t="b">
        <f>ISNA(_xlfn.XLOOKUP(TimeSheet_February[[#This Row],[Note For Other Assigned Duties]],Holidays[Event],Holidays[Event]))</f>
        <v>1</v>
      </c>
      <c r="C17" s="355">
        <f t="shared" si="3"/>
        <v>46428</v>
      </c>
      <c r="D17" s="356"/>
      <c r="E17" s="357"/>
      <c r="F17" s="358"/>
      <c r="G17" s="357"/>
      <c r="H17" s="359" t="str">
        <f>IF(_xlfn.XLOOKUP(TimeSheet_February[[#This Row],[Date(s)]],Holidays[Date],Holidays[Event],"")=0,"",_xlfn.XLOOKUP(TimeSheet_February[[#This Row],[Date(s)]],Holidays[Date],Holidays[Event],""))</f>
        <v/>
      </c>
      <c r="I17" s="360"/>
      <c r="J17" s="146">
        <f t="shared" si="0"/>
        <v>0</v>
      </c>
      <c r="K17" s="212">
        <f t="shared" si="1"/>
        <v>0</v>
      </c>
      <c r="L17" s="159">
        <f t="shared" si="2"/>
        <v>0</v>
      </c>
    </row>
    <row r="18" spans="1:12" ht="18" customHeight="1" x14ac:dyDescent="0.2">
      <c r="A18" s="9" t="b">
        <f>ISNA(_xlfn.XLOOKUP(TimeSheet_February[[#This Row],[Note For Other Assigned Duties]],Holidays[Event],Holidays[Event]))</f>
        <v>1</v>
      </c>
      <c r="C18" s="355">
        <f t="shared" si="3"/>
        <v>46429</v>
      </c>
      <c r="D18" s="356"/>
      <c r="E18" s="357"/>
      <c r="F18" s="358"/>
      <c r="G18" s="357"/>
      <c r="H18" s="359" t="str">
        <f>IF(_xlfn.XLOOKUP(TimeSheet_February[[#This Row],[Date(s)]],Holidays[Date],Holidays[Event],"")=0,"",_xlfn.XLOOKUP(TimeSheet_February[[#This Row],[Date(s)]],Holidays[Date],Holidays[Event],""))</f>
        <v/>
      </c>
      <c r="I18" s="360"/>
      <c r="J18" s="146">
        <f t="shared" si="0"/>
        <v>0</v>
      </c>
      <c r="K18" s="212">
        <f t="shared" si="1"/>
        <v>0</v>
      </c>
      <c r="L18" s="159">
        <f t="shared" si="2"/>
        <v>0</v>
      </c>
    </row>
    <row r="19" spans="1:12" ht="18" customHeight="1" x14ac:dyDescent="0.2">
      <c r="A19" s="9" t="b">
        <f>ISNA(_xlfn.XLOOKUP(TimeSheet_February[[#This Row],[Note For Other Assigned Duties]],Holidays[Event],Holidays[Event]))</f>
        <v>1</v>
      </c>
      <c r="C19" s="355">
        <f t="shared" si="3"/>
        <v>46430</v>
      </c>
      <c r="D19" s="356"/>
      <c r="E19" s="357"/>
      <c r="F19" s="358"/>
      <c r="G19" s="357"/>
      <c r="H19" s="359" t="str">
        <f>IF(_xlfn.XLOOKUP(TimeSheet_February[[#This Row],[Date(s)]],Holidays[Date],Holidays[Event],"")=0,"",_xlfn.XLOOKUP(TimeSheet_February[[#This Row],[Date(s)]],Holidays[Date],Holidays[Event],""))</f>
        <v/>
      </c>
      <c r="I19" s="360"/>
      <c r="J19" s="146">
        <f t="shared" si="0"/>
        <v>0</v>
      </c>
      <c r="K19" s="212">
        <f t="shared" si="1"/>
        <v>0</v>
      </c>
      <c r="L19" s="159">
        <f t="shared" si="2"/>
        <v>0</v>
      </c>
    </row>
    <row r="20" spans="1:12" ht="18" customHeight="1" x14ac:dyDescent="0.2">
      <c r="A20" s="9" t="b">
        <f>ISNA(_xlfn.XLOOKUP(TimeSheet_February[[#This Row],[Note For Other Assigned Duties]],Holidays[Event],Holidays[Event]))</f>
        <v>1</v>
      </c>
      <c r="C20" s="355">
        <f t="shared" si="3"/>
        <v>46431</v>
      </c>
      <c r="D20" s="356"/>
      <c r="E20" s="357"/>
      <c r="F20" s="358"/>
      <c r="G20" s="357"/>
      <c r="H20" s="359" t="str">
        <f>IF(_xlfn.XLOOKUP(TimeSheet_February[[#This Row],[Date(s)]],Holidays[Date],Holidays[Event],"")=0,"",_xlfn.XLOOKUP(TimeSheet_February[[#This Row],[Date(s)]],Holidays[Date],Holidays[Event],""))</f>
        <v/>
      </c>
      <c r="I20" s="360"/>
      <c r="J20" s="146">
        <f t="shared" si="0"/>
        <v>0</v>
      </c>
      <c r="K20" s="212">
        <f t="shared" si="1"/>
        <v>0</v>
      </c>
      <c r="L20" s="159">
        <f t="shared" si="2"/>
        <v>0</v>
      </c>
    </row>
    <row r="21" spans="1:12" ht="18" customHeight="1" x14ac:dyDescent="0.2">
      <c r="A21" s="9" t="b">
        <f>ISNA(_xlfn.XLOOKUP(TimeSheet_February[[#This Row],[Note For Other Assigned Duties]],Holidays[Event],Holidays[Event]))</f>
        <v>1</v>
      </c>
      <c r="C21" s="355">
        <f t="shared" si="3"/>
        <v>46432</v>
      </c>
      <c r="D21" s="356"/>
      <c r="E21" s="357"/>
      <c r="F21" s="358"/>
      <c r="G21" s="357"/>
      <c r="H21" s="359" t="str">
        <f>IF(_xlfn.XLOOKUP(TimeSheet_February[[#This Row],[Date(s)]],Holidays[Date],Holidays[Event],"")=0,"",_xlfn.XLOOKUP(TimeSheet_February[[#This Row],[Date(s)]],Holidays[Date],Holidays[Event],""))</f>
        <v/>
      </c>
      <c r="I21" s="360"/>
      <c r="J21" s="146">
        <f t="shared" si="0"/>
        <v>0</v>
      </c>
      <c r="K21" s="212">
        <f t="shared" si="1"/>
        <v>0</v>
      </c>
      <c r="L21" s="159">
        <f t="shared" si="2"/>
        <v>0</v>
      </c>
    </row>
    <row r="22" spans="1:12" ht="18" customHeight="1" x14ac:dyDescent="0.2">
      <c r="A22" s="9" t="b">
        <f>ISNA(_xlfn.XLOOKUP(TimeSheet_February[[#This Row],[Note For Other Assigned Duties]],Holidays[Event],Holidays[Event]))</f>
        <v>0</v>
      </c>
      <c r="C22" s="355">
        <f t="shared" si="3"/>
        <v>46433</v>
      </c>
      <c r="D22" s="356"/>
      <c r="E22" s="357"/>
      <c r="F22" s="358"/>
      <c r="G22" s="357"/>
      <c r="H22" s="359" t="str">
        <f>IF(_xlfn.XLOOKUP(TimeSheet_February[[#This Row],[Date(s)]],Holidays[Date],Holidays[Event],"")=0,"",_xlfn.XLOOKUP(TimeSheet_February[[#This Row],[Date(s)]],Holidays[Date],Holidays[Event],""))</f>
        <v>Family Day</v>
      </c>
      <c r="I22" s="360"/>
      <c r="J22" s="146">
        <f t="shared" si="0"/>
        <v>0</v>
      </c>
      <c r="K22" s="212">
        <f t="shared" si="1"/>
        <v>0</v>
      </c>
      <c r="L22" s="159">
        <f t="shared" si="2"/>
        <v>0</v>
      </c>
    </row>
    <row r="23" spans="1:12" ht="18" customHeight="1" x14ac:dyDescent="0.2">
      <c r="A23" s="9" t="b">
        <f>ISNA(_xlfn.XLOOKUP(TimeSheet_February[[#This Row],[Note For Other Assigned Duties]],Holidays[Event],Holidays[Event]))</f>
        <v>1</v>
      </c>
      <c r="C23" s="355">
        <f t="shared" si="3"/>
        <v>46434</v>
      </c>
      <c r="D23" s="356"/>
      <c r="E23" s="357"/>
      <c r="F23" s="358"/>
      <c r="G23" s="357"/>
      <c r="H23" s="359" t="str">
        <f>IF(_xlfn.XLOOKUP(TimeSheet_February[[#This Row],[Date(s)]],Holidays[Date],Holidays[Event],"")=0,"",_xlfn.XLOOKUP(TimeSheet_February[[#This Row],[Date(s)]],Holidays[Date],Holidays[Event],""))</f>
        <v/>
      </c>
      <c r="I23" s="360"/>
      <c r="J23" s="146">
        <f t="shared" si="0"/>
        <v>0</v>
      </c>
      <c r="K23" s="212">
        <f t="shared" si="1"/>
        <v>0</v>
      </c>
      <c r="L23" s="159">
        <f t="shared" si="2"/>
        <v>0</v>
      </c>
    </row>
    <row r="24" spans="1:12" ht="18" customHeight="1" x14ac:dyDescent="0.2">
      <c r="A24" s="9" t="b">
        <f>ISNA(_xlfn.XLOOKUP(TimeSheet_February[[#This Row],[Note For Other Assigned Duties]],Holidays[Event],Holidays[Event]))</f>
        <v>1</v>
      </c>
      <c r="C24" s="355">
        <f t="shared" si="3"/>
        <v>46435</v>
      </c>
      <c r="D24" s="356"/>
      <c r="E24" s="357"/>
      <c r="F24" s="358"/>
      <c r="G24" s="357"/>
      <c r="H24" s="359" t="str">
        <f>IF(_xlfn.XLOOKUP(TimeSheet_February[[#This Row],[Date(s)]],Holidays[Date],Holidays[Event],"")=0,"",_xlfn.XLOOKUP(TimeSheet_February[[#This Row],[Date(s)]],Holidays[Date],Holidays[Event],""))</f>
        <v/>
      </c>
      <c r="I24" s="360"/>
      <c r="J24" s="146">
        <f t="shared" si="0"/>
        <v>0</v>
      </c>
      <c r="K24" s="212">
        <f t="shared" si="1"/>
        <v>0</v>
      </c>
      <c r="L24" s="159">
        <f t="shared" si="2"/>
        <v>0</v>
      </c>
    </row>
    <row r="25" spans="1:12" ht="18" customHeight="1" x14ac:dyDescent="0.2">
      <c r="A25" s="9" t="b">
        <f>ISNA(_xlfn.XLOOKUP(TimeSheet_February[[#This Row],[Note For Other Assigned Duties]],Holidays[Event],Holidays[Event]))</f>
        <v>1</v>
      </c>
      <c r="C25" s="355">
        <f t="shared" si="3"/>
        <v>46436</v>
      </c>
      <c r="D25" s="356"/>
      <c r="E25" s="357"/>
      <c r="F25" s="358"/>
      <c r="G25" s="357"/>
      <c r="H25" s="359" t="str">
        <f>IF(_xlfn.XLOOKUP(TimeSheet_February[[#This Row],[Date(s)]],Holidays[Date],Holidays[Event],"")=0,"",_xlfn.XLOOKUP(TimeSheet_February[[#This Row],[Date(s)]],Holidays[Date],Holidays[Event],""))</f>
        <v/>
      </c>
      <c r="I25" s="360"/>
      <c r="J25" s="146">
        <f t="shared" si="0"/>
        <v>0</v>
      </c>
      <c r="K25" s="212">
        <f t="shared" si="1"/>
        <v>0</v>
      </c>
      <c r="L25" s="159">
        <f t="shared" si="2"/>
        <v>0</v>
      </c>
    </row>
    <row r="26" spans="1:12" ht="18" customHeight="1" x14ac:dyDescent="0.2">
      <c r="A26" s="9" t="b">
        <f>ISNA(_xlfn.XLOOKUP(TimeSheet_February[[#This Row],[Note For Other Assigned Duties]],Holidays[Event],Holidays[Event]))</f>
        <v>1</v>
      </c>
      <c r="C26" s="355">
        <f t="shared" si="3"/>
        <v>46437</v>
      </c>
      <c r="D26" s="356"/>
      <c r="E26" s="357"/>
      <c r="F26" s="358"/>
      <c r="G26" s="357"/>
      <c r="H26" s="359" t="str">
        <f>IF(_xlfn.XLOOKUP(TimeSheet_February[[#This Row],[Date(s)]],Holidays[Date],Holidays[Event],"")=0,"",_xlfn.XLOOKUP(TimeSheet_February[[#This Row],[Date(s)]],Holidays[Date],Holidays[Event],""))</f>
        <v/>
      </c>
      <c r="I26" s="360"/>
      <c r="J26" s="146">
        <f t="shared" si="0"/>
        <v>0</v>
      </c>
      <c r="K26" s="212">
        <f t="shared" si="1"/>
        <v>0</v>
      </c>
      <c r="L26" s="159">
        <f t="shared" si="2"/>
        <v>0</v>
      </c>
    </row>
    <row r="27" spans="1:12" ht="18" customHeight="1" x14ac:dyDescent="0.2">
      <c r="A27" s="9" t="b">
        <f>ISNA(_xlfn.XLOOKUP(TimeSheet_February[[#This Row],[Note For Other Assigned Duties]],Holidays[Event],Holidays[Event]))</f>
        <v>1</v>
      </c>
      <c r="C27" s="355">
        <f t="shared" si="3"/>
        <v>46438</v>
      </c>
      <c r="D27" s="356"/>
      <c r="E27" s="357"/>
      <c r="F27" s="358"/>
      <c r="G27" s="357"/>
      <c r="H27" s="359" t="str">
        <f>IF(_xlfn.XLOOKUP(TimeSheet_February[[#This Row],[Date(s)]],Holidays[Date],Holidays[Event],"")=0,"",_xlfn.XLOOKUP(TimeSheet_February[[#This Row],[Date(s)]],Holidays[Date],Holidays[Event],""))</f>
        <v/>
      </c>
      <c r="I27" s="360"/>
      <c r="J27" s="146">
        <f t="shared" si="0"/>
        <v>0</v>
      </c>
      <c r="K27" s="212">
        <f t="shared" si="1"/>
        <v>0</v>
      </c>
      <c r="L27" s="159">
        <f t="shared" si="2"/>
        <v>0</v>
      </c>
    </row>
    <row r="28" spans="1:12" ht="18" customHeight="1" x14ac:dyDescent="0.2">
      <c r="A28" s="9" t="b">
        <f>ISNA(_xlfn.XLOOKUP(TimeSheet_February[[#This Row],[Note For Other Assigned Duties]],Holidays[Event],Holidays[Event]))</f>
        <v>1</v>
      </c>
      <c r="C28" s="355">
        <f t="shared" si="3"/>
        <v>46439</v>
      </c>
      <c r="D28" s="356"/>
      <c r="E28" s="357"/>
      <c r="F28" s="358"/>
      <c r="G28" s="357"/>
      <c r="H28" s="359" t="str">
        <f>IF(_xlfn.XLOOKUP(TimeSheet_February[[#This Row],[Date(s)]],Holidays[Date],Holidays[Event],"")=0,"",_xlfn.XLOOKUP(TimeSheet_February[[#This Row],[Date(s)]],Holidays[Date],Holidays[Event],""))</f>
        <v/>
      </c>
      <c r="I28" s="360"/>
      <c r="J28" s="146">
        <f t="shared" si="0"/>
        <v>0</v>
      </c>
      <c r="K28" s="212">
        <f t="shared" si="1"/>
        <v>0</v>
      </c>
      <c r="L28" s="159">
        <f t="shared" si="2"/>
        <v>0</v>
      </c>
    </row>
    <row r="29" spans="1:12" ht="18" customHeight="1" x14ac:dyDescent="0.2">
      <c r="A29" s="9" t="b">
        <f>ISNA(_xlfn.XLOOKUP(TimeSheet_February[[#This Row],[Note For Other Assigned Duties]],Holidays[Event],Holidays[Event]))</f>
        <v>1</v>
      </c>
      <c r="C29" s="355">
        <f t="shared" si="3"/>
        <v>46440</v>
      </c>
      <c r="D29" s="356"/>
      <c r="E29" s="357"/>
      <c r="F29" s="358"/>
      <c r="G29" s="357"/>
      <c r="H29" s="359" t="str">
        <f>IF(_xlfn.XLOOKUP(TimeSheet_February[[#This Row],[Date(s)]],Holidays[Date],Holidays[Event],"")=0,"",_xlfn.XLOOKUP(TimeSheet_February[[#This Row],[Date(s)]],Holidays[Date],Holidays[Event],""))</f>
        <v/>
      </c>
      <c r="I29" s="360"/>
      <c r="J29" s="146">
        <f t="shared" si="0"/>
        <v>0</v>
      </c>
      <c r="K29" s="212">
        <f t="shared" si="1"/>
        <v>0</v>
      </c>
      <c r="L29" s="159">
        <f t="shared" si="2"/>
        <v>0</v>
      </c>
    </row>
    <row r="30" spans="1:12" ht="18" customHeight="1" x14ac:dyDescent="0.2">
      <c r="A30" s="9" t="b">
        <f>ISNA(_xlfn.XLOOKUP(TimeSheet_February[[#This Row],[Note For Other Assigned Duties]],Holidays[Event],Holidays[Event]))</f>
        <v>1</v>
      </c>
      <c r="C30" s="355">
        <f t="shared" si="3"/>
        <v>46441</v>
      </c>
      <c r="D30" s="356"/>
      <c r="E30" s="357"/>
      <c r="F30" s="358"/>
      <c r="G30" s="357"/>
      <c r="H30" s="359" t="str">
        <f>IF(_xlfn.XLOOKUP(TimeSheet_February[[#This Row],[Date(s)]],Holidays[Date],Holidays[Event],"")=0,"",_xlfn.XLOOKUP(TimeSheet_February[[#This Row],[Date(s)]],Holidays[Date],Holidays[Event],""))</f>
        <v/>
      </c>
      <c r="I30" s="360"/>
      <c r="J30" s="146">
        <f t="shared" si="0"/>
        <v>0</v>
      </c>
      <c r="K30" s="212">
        <f t="shared" si="1"/>
        <v>0</v>
      </c>
      <c r="L30" s="159">
        <f t="shared" si="2"/>
        <v>0</v>
      </c>
    </row>
    <row r="31" spans="1:12" ht="18" customHeight="1" x14ac:dyDescent="0.2">
      <c r="A31" s="9" t="b">
        <f>ISNA(_xlfn.XLOOKUP(TimeSheet_February[[#This Row],[Note For Other Assigned Duties]],Holidays[Event],Holidays[Event]))</f>
        <v>1</v>
      </c>
      <c r="C31" s="355">
        <f t="shared" si="3"/>
        <v>46442</v>
      </c>
      <c r="D31" s="356"/>
      <c r="E31" s="357"/>
      <c r="F31" s="358"/>
      <c r="G31" s="357"/>
      <c r="H31" s="359" t="str">
        <f>IF(_xlfn.XLOOKUP(TimeSheet_February[[#This Row],[Date(s)]],Holidays[Date],Holidays[Event],"")=0,"",_xlfn.XLOOKUP(TimeSheet_February[[#This Row],[Date(s)]],Holidays[Date],Holidays[Event],""))</f>
        <v/>
      </c>
      <c r="I31" s="360"/>
      <c r="J31" s="146">
        <f t="shared" si="0"/>
        <v>0</v>
      </c>
      <c r="K31" s="212">
        <f t="shared" si="1"/>
        <v>0</v>
      </c>
      <c r="L31" s="159">
        <f t="shared" si="2"/>
        <v>0</v>
      </c>
    </row>
    <row r="32" spans="1:12" ht="18" customHeight="1" x14ac:dyDescent="0.2">
      <c r="A32" s="9" t="b">
        <f>ISNA(_xlfn.XLOOKUP(TimeSheet_February[[#This Row],[Note For Other Assigned Duties]],Holidays[Event],Holidays[Event]))</f>
        <v>1</v>
      </c>
      <c r="C32" s="355">
        <f t="shared" si="3"/>
        <v>46443</v>
      </c>
      <c r="D32" s="356"/>
      <c r="E32" s="357"/>
      <c r="F32" s="358"/>
      <c r="G32" s="357"/>
      <c r="H32" s="359" t="str">
        <f>IF(_xlfn.XLOOKUP(TimeSheet_February[[#This Row],[Date(s)]],Holidays[Date],Holidays[Event],"")=0,"",_xlfn.XLOOKUP(TimeSheet_February[[#This Row],[Date(s)]],Holidays[Date],Holidays[Event],""))</f>
        <v/>
      </c>
      <c r="I32" s="360"/>
      <c r="J32" s="146">
        <f t="shared" si="0"/>
        <v>0</v>
      </c>
      <c r="K32" s="212">
        <f t="shared" si="1"/>
        <v>0</v>
      </c>
      <c r="L32" s="159">
        <f t="shared" si="2"/>
        <v>0</v>
      </c>
    </row>
    <row r="33" spans="1:12" ht="18" customHeight="1" x14ac:dyDescent="0.2">
      <c r="A33" s="9" t="b">
        <f>ISNA(_xlfn.XLOOKUP(TimeSheet_February[[#This Row],[Note For Other Assigned Duties]],Holidays[Event],Holidays[Event]))</f>
        <v>1</v>
      </c>
      <c r="C33" s="355">
        <f t="shared" si="3"/>
        <v>46444</v>
      </c>
      <c r="D33" s="356"/>
      <c r="E33" s="357"/>
      <c r="F33" s="358"/>
      <c r="G33" s="357"/>
      <c r="H33" s="359" t="str">
        <f>IF(_xlfn.XLOOKUP(TimeSheet_February[[#This Row],[Date(s)]],Holidays[Date],Holidays[Event],"")=0,"",_xlfn.XLOOKUP(TimeSheet_February[[#This Row],[Date(s)]],Holidays[Date],Holidays[Event],""))</f>
        <v/>
      </c>
      <c r="I33" s="360"/>
      <c r="J33" s="146">
        <f t="shared" si="0"/>
        <v>0</v>
      </c>
      <c r="K33" s="212">
        <f t="shared" si="1"/>
        <v>0</v>
      </c>
      <c r="L33" s="159">
        <f t="shared" si="2"/>
        <v>0</v>
      </c>
    </row>
    <row r="34" spans="1:12" ht="18" customHeight="1" x14ac:dyDescent="0.2">
      <c r="A34" s="9" t="b">
        <f>ISNA(_xlfn.XLOOKUP(TimeSheet_February[[#This Row],[Note For Other Assigned Duties]],Holidays[Event],Holidays[Event]))</f>
        <v>1</v>
      </c>
      <c r="C34" s="355">
        <f t="shared" si="3"/>
        <v>46445</v>
      </c>
      <c r="D34" s="356"/>
      <c r="E34" s="357"/>
      <c r="F34" s="358"/>
      <c r="G34" s="357"/>
      <c r="H34" s="359" t="str">
        <f>IF(_xlfn.XLOOKUP(TimeSheet_February[[#This Row],[Date(s)]],Holidays[Date],Holidays[Event],"")=0,"",_xlfn.XLOOKUP(TimeSheet_February[[#This Row],[Date(s)]],Holidays[Date],Holidays[Event],""))</f>
        <v/>
      </c>
      <c r="I34" s="360"/>
      <c r="J34" s="146">
        <f t="shared" si="0"/>
        <v>0</v>
      </c>
      <c r="K34" s="212">
        <f t="shared" si="1"/>
        <v>0</v>
      </c>
      <c r="L34" s="159">
        <f t="shared" si="2"/>
        <v>0</v>
      </c>
    </row>
    <row r="35" spans="1:12" ht="18" customHeight="1" x14ac:dyDescent="0.2">
      <c r="A35" s="9" t="b">
        <f>ISNA(_xlfn.XLOOKUP(TimeSheet_February[[#This Row],[Note For Other Assigned Duties]],Holidays[Event],Holidays[Event]))</f>
        <v>1</v>
      </c>
      <c r="C35" s="355">
        <f t="shared" si="3"/>
        <v>46446</v>
      </c>
      <c r="D35" s="356"/>
      <c r="E35" s="357"/>
      <c r="F35" s="358"/>
      <c r="G35" s="357"/>
      <c r="H35" s="359" t="str">
        <f>IF(_xlfn.XLOOKUP(TimeSheet_February[[#This Row],[Date(s)]],Holidays[Date],Holidays[Event],"")=0,"",_xlfn.XLOOKUP(TimeSheet_February[[#This Row],[Date(s)]],Holidays[Date],Holidays[Event],""))</f>
        <v/>
      </c>
      <c r="I35" s="360"/>
      <c r="J35" s="157">
        <f t="shared" si="0"/>
        <v>0</v>
      </c>
      <c r="K35" s="212">
        <f t="shared" si="1"/>
        <v>0</v>
      </c>
      <c r="L35" s="159">
        <f t="shared" si="2"/>
        <v>0</v>
      </c>
    </row>
    <row r="36" spans="1:12" ht="18" customHeight="1" thickBot="1" x14ac:dyDescent="0.25">
      <c r="A36" s="9" t="b">
        <f>ISNA(_xlfn.XLOOKUP(TimeSheet_February[[#This Row],[Note For Other Assigned Duties]],Holidays[Event],Holidays[Event]))</f>
        <v>1</v>
      </c>
      <c r="C36" s="361" t="str">
        <f>IF(MOD(YEAR(C35),4)=0,C35+1, "  ")</f>
        <v xml:space="preserve">  </v>
      </c>
      <c r="D36" s="362"/>
      <c r="E36" s="363"/>
      <c r="F36" s="364"/>
      <c r="G36" s="363"/>
      <c r="H36" s="365" t="str">
        <f>IF(_xlfn.XLOOKUP(TimeSheet_February[[#This Row],[Date(s)]],Holidays[Date],Holidays[Event],"")=0,"",_xlfn.XLOOKUP(TimeSheet_February[[#This Row],[Date(s)]],Holidays[Date],Holidays[Event],""))</f>
        <v/>
      </c>
      <c r="I36" s="366"/>
      <c r="J36" s="228">
        <f>F36</f>
        <v>0</v>
      </c>
      <c r="K36" s="213">
        <f>IFERROR(D36+E36+G36+I36,0)</f>
        <v>0</v>
      </c>
      <c r="L36" s="164">
        <f>IFERROR(K36/60,0)</f>
        <v>0</v>
      </c>
    </row>
    <row r="37" spans="1:12" ht="42" customHeight="1" thickTop="1" x14ac:dyDescent="0.2">
      <c r="C37" s="10"/>
      <c r="D37" s="10"/>
      <c r="E37" s="10"/>
      <c r="F37" s="10"/>
      <c r="G37" s="10"/>
      <c r="H37" s="10"/>
      <c r="I37" s="10"/>
    </row>
  </sheetData>
  <sheetProtection algorithmName="SHA-512" hashValue="jVNe1zPvhglNS3AQsqV3oDFoJ7WB6VTXOudrAcruJyBiSGTZTR5Z1ez3yFxIZUQdjyKT4EUvmKFA/Bx4UdVaQw==" saltValue="xGiUv37ElFCVR1brWjd78w=="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6">
    <cfRule type="expression" dxfId="5" priority="1">
      <formula>OR(IF(WEEKDAY($C8)=1,1),IF(WEEKDAY($C8)=7,1),IF($A8=FALSE,1))</formula>
    </cfRule>
  </conditionalFormatting>
  <dataValidations count="19">
    <dataValidation allowBlank="1" showInputMessage="1" showErrorMessage="1" prompt="adsfa" sqref="I2" xr:uid="{00000000-0002-0000-1700-000000000000}"/>
    <dataValidation allowBlank="1" showInputMessage="1" showErrorMessage="1" prompt="Total Assignable Hours Worked to date are automatically calculated in cell below" sqref="J4 F5" xr:uid="{00000000-0002-0000-1700-000001000000}"/>
    <dataValidation allowBlank="1" showInputMessage="1" showErrorMessage="1" prompt="Total Assignable Hours Worked to date automatically calculated in this cell." sqref="F6 J6" xr:uid="{00000000-0002-0000-1700-000002000000}"/>
    <dataValidation allowBlank="1" showInputMessage="1" showErrorMessage="1" prompt="Assigned Hours Worked are automatically calculated in this column under this heading." sqref="K7:L7" xr:uid="{00000000-0002-0000-1700-000003000000}"/>
    <dataValidation allowBlank="1" showInputMessage="1" showErrorMessage="1" prompt="Enter Assigned Time After School in this column under this heading." sqref="I7 J8:J34" xr:uid="{00000000-0002-0000-1700-000004000000}"/>
    <dataValidation allowBlank="1" showInputMessage="1" showErrorMessage="1" prompt="Enter Date in this column under this heading. Use heading filters to find specific entries" sqref="C7" xr:uid="{00000000-0002-0000-1700-000005000000}"/>
    <dataValidation allowBlank="1" showInputMessage="1" showErrorMessage="1" prompt="Total Hours Worked are automatically calculated in this cell" sqref="D6:E6" xr:uid="{00000000-0002-0000-1700-000006000000}"/>
    <dataValidation allowBlank="1" showInputMessage="1" showErrorMessage="1" prompt="Enter Total Work Week Hours in this cell" sqref="C6" xr:uid="{00000000-0002-0000-1700-000007000000}"/>
    <dataValidation allowBlank="1" showInputMessage="1" showErrorMessage="1" prompt="Regular Hours are automatically calculated in cell below" sqref="D5" xr:uid="{00000000-0002-0000-1700-000008000000}"/>
    <dataValidation allowBlank="1" showInputMessage="1" showErrorMessage="1" prompt="Total Assignable Hours Worked are automatically calculated in cell below" sqref="E5" xr:uid="{00000000-0002-0000-1700-000009000000}"/>
    <dataValidation allowBlank="1" showInputMessage="1" showErrorMessage="1" prompt="Enter Total Assignable Hours in cell below" sqref="C5" xr:uid="{00000000-0002-0000-1700-00000A000000}"/>
    <dataValidation allowBlank="1" showInputMessage="1" showErrorMessage="1" prompt="Enter School Name in this cell" sqref="D3" xr:uid="{00000000-0002-0000-1700-00000B000000}"/>
    <dataValidation allowBlank="1" showInputMessage="1" showErrorMessage="1" prompt="Enter School Name in cell to the right" sqref="C3" xr:uid="{00000000-0002-0000-1700-00000C000000}"/>
    <dataValidation allowBlank="1" showInputMessage="1" showErrorMessage="1" prompt="Enter Teacher's FTE in this cell" sqref="E2" xr:uid="{46A75754-29E1-46CA-86F8-E2741C975383}"/>
    <dataValidation allowBlank="1" showInputMessage="1" showErrorMessage="1" prompt="Enter Teacher Name in this cell" sqref="D2" xr:uid="{00000000-0002-0000-1700-00000E000000}"/>
    <dataValidation allowBlank="1" showInputMessage="1" showErrorMessage="1" prompt="Enter Teacher Name and FTE in cells to the right" sqref="C2" xr:uid="{00000000-0002-0000-1700-00000F000000}"/>
    <dataValidation allowBlank="1" showInputMessage="1" showErrorMessage="1" prompt="Enter Teacher and School details in cells below" sqref="C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700-000011000000}"/>
    <dataValidation allowBlank="1" showErrorMessage="1" sqref="C8:G36 G5:H6 J2 M1:M6 G2:H3 S7:XFD35 Q7:R9 K8:M35 Q1:XFD6 N10:R35 O1:P2 N5:O7 P3:P7 J35 C37:L1048576 I36:L36 M36:XFD1048576 I16:I17 I23 I30 I9:I10 I21 I27 I34 A2:B1048576" xr:uid="{00000000-0002-0000-1700-000012000000}"/>
  </dataValidations>
  <hyperlinks>
    <hyperlink ref="K2" location="'Mon-Day 1-S1'!Print_Titles" display="MON | Day 1 - Sem 1" xr:uid="{00000000-0004-0000-1700-000002000000}"/>
    <hyperlink ref="K3" location="'Tue-Day 2-S1'!Print_Titles" display="TUE | Day 2 - Sem 1" xr:uid="{00000000-0004-0000-1700-000003000000}"/>
    <hyperlink ref="K4" location="'Wed-Day 3-S1'!Print_Titles" display="WED | Day 3 - Sem 1" xr:uid="{00000000-0004-0000-1700-000004000000}"/>
    <hyperlink ref="K5" location="'Thu-Day 4-S1'!Print_Titles" display="THU | Day 4 - Sem 1" xr:uid="{00000000-0004-0000-1700-000005000000}"/>
    <hyperlink ref="K6" location="'Fri-Day 5-S1'!Print_Titles" display="FRI | Day 5 - Sem 1" xr:uid="{00000000-0004-0000-1700-000006000000}"/>
    <hyperlink ref="N2" location="'Day 6-S2'!A1" display="Day 6 - Sem 1" xr:uid="{00000000-0004-0000-1700-000007000000}"/>
    <hyperlink ref="N3" location="'Early Out 1-S2'!A1" display="Early Out 1 - Sem 1" xr:uid="{00000000-0004-0000-1700-000008000000}"/>
    <hyperlink ref="N4" location="'Early Out 2-S2'!A1" display="Early Out 2 - Sem 1" xr:uid="{00000000-0004-0000-1700-000009000000}"/>
    <hyperlink ref="K2:L2" location="'Mon-Day 1-S2'!A1" display="MON | Day 1 - Sem 1" xr:uid="{00000000-0004-0000-1700-00000A000000}"/>
    <hyperlink ref="K3:L3" location="'Tue-Day 2-S2'!A1" display="TUE | Day 2 - Sem 1" xr:uid="{00000000-0004-0000-1700-00000B000000}"/>
    <hyperlink ref="K4:L4" location="'Wed-Day 3-S2'!A1" display="WED | Day 3 - Sem 1" xr:uid="{00000000-0004-0000-1700-00000C000000}"/>
    <hyperlink ref="K5:L5" location="'Thu-Day 4-S2'!A1" display="THU | Day 4 - Sem 1" xr:uid="{00000000-0004-0000-1700-00000D000000}"/>
    <hyperlink ref="K6:L6" location="'Fri-Day 5-S2'!A1" display="FRI | Day 5 - Sem 1" xr:uid="{00000000-0004-0000-1700-00000E000000}"/>
  </hyperlinks>
  <printOptions horizontalCentered="1"/>
  <pageMargins left="0.25" right="0.25" top="0.75" bottom="0.75" header="0.3" footer="0.3"/>
  <pageSetup scale="87" fitToHeight="0" orientation="landscape" r:id="rId1"/>
  <headerFooter differentFirst="1">
    <oddFooter>Page &amp;P of &amp;N</oddFooter>
  </headerFooter>
  <ignoredErrors>
    <ignoredError sqref="J18:J26"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1D84751-3E4A-6149-BD9A-9A5856E554A6}">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4"/>
    <pageSetUpPr fitToPage="1"/>
  </sheetPr>
  <dimension ref="A1:P39"/>
  <sheetViews>
    <sheetView showGridLines="0" zoomScale="75" zoomScaleNormal="75" workbookViewId="0">
      <pane xSplit="15" ySplit="7" topLeftCell="P8" activePane="bottomRight" state="frozen"/>
      <selection activeCell="E6" sqref="B6:E6"/>
      <selection pane="topRight" activeCell="E6" sqref="B6:E6"/>
      <selection pane="bottomLeft" activeCell="E6" sqref="B6:E6"/>
      <selection pane="bottomRight" activeCell="F18" sqref="F18"/>
    </sheetView>
  </sheetViews>
  <sheetFormatPr defaultColWidth="9" defaultRowHeight="20.25" customHeight="1" x14ac:dyDescent="0.2"/>
  <cols>
    <col min="1" max="1" width="11.125" style="9" hidden="1" customWidth="1"/>
    <col min="2" max="2" width="5.25" style="9" customWidth="1"/>
    <col min="3" max="3" width="21.125" style="9" customWidth="1"/>
    <col min="4" max="4" width="14.125" style="9" customWidth="1"/>
    <col min="5" max="5" width="20.125" style="9" customWidth="1"/>
    <col min="6" max="6" width="17.125" style="9" customWidth="1"/>
    <col min="7" max="7" width="16.125" style="9" customWidth="1"/>
    <col min="8" max="8" width="12.5" style="9" customWidth="1"/>
    <col min="9" max="9" width="15.875" style="9" customWidth="1"/>
    <col min="10" max="10" width="17"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65</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46.5"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5.75" customHeight="1" thickBot="1" x14ac:dyDescent="0.25">
      <c r="C4" s="96" t="s">
        <v>133</v>
      </c>
      <c r="D4" s="223">
        <f>'Detailed Summary'!G3</f>
        <v>1200</v>
      </c>
      <c r="E4" s="96" t="s">
        <v>70</v>
      </c>
      <c r="F4" s="167">
        <f>IFERROR(E2*1200,0)</f>
        <v>1200</v>
      </c>
      <c r="G4" s="96" t="s">
        <v>126</v>
      </c>
      <c r="H4" s="167">
        <f>February!C6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14">
        <f>H4-E6</f>
        <v>1200</v>
      </c>
      <c r="D6" s="210">
        <f>SUM(J8:J38)/60</f>
        <v>0</v>
      </c>
      <c r="E6" s="211">
        <f>SUM(L8:L38)</f>
        <v>0</v>
      </c>
      <c r="F6" s="170">
        <f>February!F6+E6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9.5" x14ac:dyDescent="0.2">
      <c r="A8" s="9" t="b">
        <f>ISNA(_xlfn.XLOOKUP(TimeSheet_March[[#This Row],[Note For Other Assigned Duties]],Holidays[Event],Holidays[Event]))</f>
        <v>1</v>
      </c>
      <c r="C8" s="355">
        <f>February_End+1</f>
        <v>46447</v>
      </c>
      <c r="D8" s="356"/>
      <c r="E8" s="357"/>
      <c r="F8" s="358"/>
      <c r="G8" s="357"/>
      <c r="H8" s="359" t="str">
        <f>IF(_xlfn.XLOOKUP(TimeSheet_March[[#This Row],[Date(s)]],Holidays[Date],Holidays[Event])=0,"",_xlfn.XLOOKUP(TimeSheet_March[[#This Row],[Date(s)]],Holidays[Date],Holidays[Event]))</f>
        <v/>
      </c>
      <c r="I8" s="360"/>
      <c r="J8" s="146">
        <f t="shared" ref="J8:J38" si="0">F8</f>
        <v>0</v>
      </c>
      <c r="K8" s="212">
        <f t="shared" ref="K8:K38" si="1">IFERROR(D8+E8+G8+I8,0)</f>
        <v>0</v>
      </c>
      <c r="L8" s="159">
        <f t="shared" ref="L8:L38" si="2">IFERROR(K8/60,0)</f>
        <v>0</v>
      </c>
    </row>
    <row r="9" spans="1:16" ht="19.5" x14ac:dyDescent="0.2">
      <c r="A9" s="9" t="b">
        <f>ISNA(_xlfn.XLOOKUP(TimeSheet_March[[#This Row],[Note For Other Assigned Duties]],Holidays[Event],Holidays[Event]))</f>
        <v>1</v>
      </c>
      <c r="C9" s="355">
        <f>+C8+1</f>
        <v>46448</v>
      </c>
      <c r="D9" s="356"/>
      <c r="E9" s="357"/>
      <c r="F9" s="358"/>
      <c r="G9" s="357"/>
      <c r="H9" s="359" t="str">
        <f>IF(_xlfn.XLOOKUP(TimeSheet_March[[#This Row],[Date(s)]],Holidays[Date],Holidays[Event])=0,"",_xlfn.XLOOKUP(TimeSheet_March[[#This Row],[Date(s)]],Holidays[Date],Holidays[Event]))</f>
        <v/>
      </c>
      <c r="I9" s="360"/>
      <c r="J9" s="146">
        <f t="shared" si="0"/>
        <v>0</v>
      </c>
      <c r="K9" s="212">
        <f t="shared" si="1"/>
        <v>0</v>
      </c>
      <c r="L9" s="159">
        <f t="shared" si="2"/>
        <v>0</v>
      </c>
    </row>
    <row r="10" spans="1:16" ht="19.5" x14ac:dyDescent="0.2">
      <c r="A10" s="9" t="b">
        <f>ISNA(_xlfn.XLOOKUP(TimeSheet_March[[#This Row],[Note For Other Assigned Duties]],Holidays[Event],Holidays[Event]))</f>
        <v>1</v>
      </c>
      <c r="C10" s="355">
        <f t="shared" ref="C10:C37" si="3">+C9+1</f>
        <v>46449</v>
      </c>
      <c r="D10" s="356"/>
      <c r="E10" s="357"/>
      <c r="F10" s="358"/>
      <c r="G10" s="357"/>
      <c r="H10" s="359" t="str">
        <f>IF(_xlfn.XLOOKUP(TimeSheet_March[[#This Row],[Date(s)]],Holidays[Date],Holidays[Event])=0,"",_xlfn.XLOOKUP(TimeSheet_March[[#This Row],[Date(s)]],Holidays[Date],Holidays[Event]))</f>
        <v/>
      </c>
      <c r="I10" s="360"/>
      <c r="J10" s="146">
        <f t="shared" si="0"/>
        <v>0</v>
      </c>
      <c r="K10" s="212">
        <f t="shared" si="1"/>
        <v>0</v>
      </c>
      <c r="L10" s="159">
        <f t="shared" si="2"/>
        <v>0</v>
      </c>
    </row>
    <row r="11" spans="1:16" ht="19.5" x14ac:dyDescent="0.2">
      <c r="A11" s="9" t="b">
        <f>ISNA(_xlfn.XLOOKUP(TimeSheet_March[[#This Row],[Note For Other Assigned Duties]],Holidays[Event],Holidays[Event]))</f>
        <v>1</v>
      </c>
      <c r="C11" s="355">
        <f t="shared" si="3"/>
        <v>46450</v>
      </c>
      <c r="D11" s="356"/>
      <c r="E11" s="357"/>
      <c r="F11" s="358"/>
      <c r="G11" s="357"/>
      <c r="H11" s="359" t="str">
        <f>IF(_xlfn.XLOOKUP(TimeSheet_March[[#This Row],[Date(s)]],Holidays[Date],Holidays[Event])=0,"",_xlfn.XLOOKUP(TimeSheet_March[[#This Row],[Date(s)]],Holidays[Date],Holidays[Event]))</f>
        <v/>
      </c>
      <c r="I11" s="360"/>
      <c r="J11" s="146">
        <f t="shared" si="0"/>
        <v>0</v>
      </c>
      <c r="K11" s="212">
        <f t="shared" si="1"/>
        <v>0</v>
      </c>
      <c r="L11" s="159">
        <f t="shared" si="2"/>
        <v>0</v>
      </c>
    </row>
    <row r="12" spans="1:16" ht="19.5" x14ac:dyDescent="0.2">
      <c r="A12" s="9" t="b">
        <f>ISNA(_xlfn.XLOOKUP(TimeSheet_March[[#This Row],[Note For Other Assigned Duties]],Holidays[Event],Holidays[Event]))</f>
        <v>1</v>
      </c>
      <c r="C12" s="355">
        <f t="shared" si="3"/>
        <v>46451</v>
      </c>
      <c r="D12" s="356"/>
      <c r="E12" s="357"/>
      <c r="F12" s="358"/>
      <c r="G12" s="357"/>
      <c r="H12" s="359" t="str">
        <f>IF(_xlfn.XLOOKUP(TimeSheet_March[[#This Row],[Date(s)]],Holidays[Date],Holidays[Event])=0,"",_xlfn.XLOOKUP(TimeSheet_March[[#This Row],[Date(s)]],Holidays[Date],Holidays[Event]))</f>
        <v/>
      </c>
      <c r="I12" s="360"/>
      <c r="J12" s="146">
        <f t="shared" si="0"/>
        <v>0</v>
      </c>
      <c r="K12" s="212">
        <f t="shared" si="1"/>
        <v>0</v>
      </c>
      <c r="L12" s="159">
        <f t="shared" si="2"/>
        <v>0</v>
      </c>
    </row>
    <row r="13" spans="1:16" ht="19.5" x14ac:dyDescent="0.2">
      <c r="A13" s="9" t="b">
        <f>ISNA(_xlfn.XLOOKUP(TimeSheet_March[[#This Row],[Note For Other Assigned Duties]],Holidays[Event],Holidays[Event]))</f>
        <v>1</v>
      </c>
      <c r="C13" s="355">
        <f t="shared" si="3"/>
        <v>46452</v>
      </c>
      <c r="D13" s="356"/>
      <c r="E13" s="357"/>
      <c r="F13" s="358"/>
      <c r="G13" s="357"/>
      <c r="H13" s="359" t="str">
        <f>IF(_xlfn.XLOOKUP(TimeSheet_March[[#This Row],[Date(s)]],Holidays[Date],Holidays[Event])=0,"",_xlfn.XLOOKUP(TimeSheet_March[[#This Row],[Date(s)]],Holidays[Date],Holidays[Event]))</f>
        <v/>
      </c>
      <c r="I13" s="360"/>
      <c r="J13" s="146">
        <f t="shared" si="0"/>
        <v>0</v>
      </c>
      <c r="K13" s="212">
        <f t="shared" si="1"/>
        <v>0</v>
      </c>
      <c r="L13" s="159">
        <f t="shared" si="2"/>
        <v>0</v>
      </c>
    </row>
    <row r="14" spans="1:16" ht="19.5" x14ac:dyDescent="0.2">
      <c r="A14" s="9" t="b">
        <f>ISNA(_xlfn.XLOOKUP(TimeSheet_March[[#This Row],[Note For Other Assigned Duties]],Holidays[Event],Holidays[Event]))</f>
        <v>1</v>
      </c>
      <c r="C14" s="355">
        <f t="shared" si="3"/>
        <v>46453</v>
      </c>
      <c r="D14" s="356"/>
      <c r="E14" s="357"/>
      <c r="F14" s="358"/>
      <c r="G14" s="357"/>
      <c r="H14" s="359" t="str">
        <f>IF(_xlfn.XLOOKUP(TimeSheet_March[[#This Row],[Date(s)]],Holidays[Date],Holidays[Event])=0,"",_xlfn.XLOOKUP(TimeSheet_March[[#This Row],[Date(s)]],Holidays[Date],Holidays[Event]))</f>
        <v/>
      </c>
      <c r="I14" s="360"/>
      <c r="J14" s="146">
        <f t="shared" si="0"/>
        <v>0</v>
      </c>
      <c r="K14" s="212">
        <f t="shared" si="1"/>
        <v>0</v>
      </c>
      <c r="L14" s="159">
        <f t="shared" si="2"/>
        <v>0</v>
      </c>
    </row>
    <row r="15" spans="1:16" ht="19.5" x14ac:dyDescent="0.2">
      <c r="A15" s="9" t="b">
        <f>ISNA(_xlfn.XLOOKUP(TimeSheet_March[[#This Row],[Note For Other Assigned Duties]],Holidays[Event],Holidays[Event]))</f>
        <v>1</v>
      </c>
      <c r="C15" s="355">
        <f t="shared" si="3"/>
        <v>46454</v>
      </c>
      <c r="D15" s="356"/>
      <c r="E15" s="357"/>
      <c r="F15" s="358"/>
      <c r="G15" s="357"/>
      <c r="H15" s="359" t="str">
        <f>IF(_xlfn.XLOOKUP(TimeSheet_March[[#This Row],[Date(s)]],Holidays[Date],Holidays[Event])=0,"",_xlfn.XLOOKUP(TimeSheet_March[[#This Row],[Date(s)]],Holidays[Date],Holidays[Event]))</f>
        <v/>
      </c>
      <c r="I15" s="360"/>
      <c r="J15" s="146">
        <f t="shared" si="0"/>
        <v>0</v>
      </c>
      <c r="K15" s="212">
        <f t="shared" si="1"/>
        <v>0</v>
      </c>
      <c r="L15" s="159">
        <f t="shared" si="2"/>
        <v>0</v>
      </c>
    </row>
    <row r="16" spans="1:16" ht="19.5" x14ac:dyDescent="0.2">
      <c r="A16" s="9" t="b">
        <f>ISNA(_xlfn.XLOOKUP(TimeSheet_March[[#This Row],[Note For Other Assigned Duties]],Holidays[Event],Holidays[Event]))</f>
        <v>1</v>
      </c>
      <c r="C16" s="355">
        <f t="shared" si="3"/>
        <v>46455</v>
      </c>
      <c r="D16" s="356"/>
      <c r="E16" s="357"/>
      <c r="F16" s="358"/>
      <c r="G16" s="357"/>
      <c r="H16" s="359" t="str">
        <f>IF(_xlfn.XLOOKUP(TimeSheet_March[[#This Row],[Date(s)]],Holidays[Date],Holidays[Event])=0,"",_xlfn.XLOOKUP(TimeSheet_March[[#This Row],[Date(s)]],Holidays[Date],Holidays[Event]))</f>
        <v/>
      </c>
      <c r="I16" s="360"/>
      <c r="J16" s="146">
        <f t="shared" si="0"/>
        <v>0</v>
      </c>
      <c r="K16" s="212">
        <f t="shared" si="1"/>
        <v>0</v>
      </c>
      <c r="L16" s="159">
        <f t="shared" si="2"/>
        <v>0</v>
      </c>
    </row>
    <row r="17" spans="1:12" ht="19.5" x14ac:dyDescent="0.2">
      <c r="A17" s="9" t="b">
        <f>ISNA(_xlfn.XLOOKUP(TimeSheet_March[[#This Row],[Note For Other Assigned Duties]],Holidays[Event],Holidays[Event]))</f>
        <v>1</v>
      </c>
      <c r="C17" s="355">
        <f t="shared" si="3"/>
        <v>46456</v>
      </c>
      <c r="D17" s="356"/>
      <c r="E17" s="357"/>
      <c r="F17" s="358"/>
      <c r="G17" s="357"/>
      <c r="H17" s="359" t="str">
        <f>IF(_xlfn.XLOOKUP(TimeSheet_March[[#This Row],[Date(s)]],Holidays[Date],Holidays[Event])=0,"",_xlfn.XLOOKUP(TimeSheet_March[[#This Row],[Date(s)]],Holidays[Date],Holidays[Event]))</f>
        <v/>
      </c>
      <c r="I17" s="360"/>
      <c r="J17" s="146">
        <f t="shared" si="0"/>
        <v>0</v>
      </c>
      <c r="K17" s="212">
        <f t="shared" si="1"/>
        <v>0</v>
      </c>
      <c r="L17" s="159">
        <f t="shared" si="2"/>
        <v>0</v>
      </c>
    </row>
    <row r="18" spans="1:12" ht="19.5" x14ac:dyDescent="0.2">
      <c r="A18" s="9" t="b">
        <f>ISNA(_xlfn.XLOOKUP(TimeSheet_March[[#This Row],[Note For Other Assigned Duties]],Holidays[Event],Holidays[Event]))</f>
        <v>1</v>
      </c>
      <c r="C18" s="355">
        <f t="shared" si="3"/>
        <v>46457</v>
      </c>
      <c r="D18" s="356"/>
      <c r="E18" s="357"/>
      <c r="F18" s="358"/>
      <c r="G18" s="357"/>
      <c r="H18" s="359" t="str">
        <f>IF(_xlfn.XLOOKUP(TimeSheet_March[[#This Row],[Date(s)]],Holidays[Date],Holidays[Event])=0,"",_xlfn.XLOOKUP(TimeSheet_March[[#This Row],[Date(s)]],Holidays[Date],Holidays[Event]))</f>
        <v/>
      </c>
      <c r="I18" s="360"/>
      <c r="J18" s="146">
        <f t="shared" si="0"/>
        <v>0</v>
      </c>
      <c r="K18" s="212">
        <f t="shared" si="1"/>
        <v>0</v>
      </c>
      <c r="L18" s="159">
        <f t="shared" si="2"/>
        <v>0</v>
      </c>
    </row>
    <row r="19" spans="1:12" ht="19.5" x14ac:dyDescent="0.2">
      <c r="A19" s="9" t="b">
        <f>ISNA(_xlfn.XLOOKUP(TimeSheet_March[[#This Row],[Note For Other Assigned Duties]],Holidays[Event],Holidays[Event]))</f>
        <v>1</v>
      </c>
      <c r="C19" s="355">
        <f t="shared" si="3"/>
        <v>46458</v>
      </c>
      <c r="D19" s="356"/>
      <c r="E19" s="357"/>
      <c r="F19" s="358"/>
      <c r="G19" s="357"/>
      <c r="H19" s="359" t="str">
        <f>IF(_xlfn.XLOOKUP(TimeSheet_March[[#This Row],[Date(s)]],Holidays[Date],Holidays[Event])=0,"",_xlfn.XLOOKUP(TimeSheet_March[[#This Row],[Date(s)]],Holidays[Date],Holidays[Event]))</f>
        <v/>
      </c>
      <c r="I19" s="360"/>
      <c r="J19" s="146">
        <f t="shared" si="0"/>
        <v>0</v>
      </c>
      <c r="K19" s="212">
        <f t="shared" si="1"/>
        <v>0</v>
      </c>
      <c r="L19" s="159">
        <f t="shared" si="2"/>
        <v>0</v>
      </c>
    </row>
    <row r="20" spans="1:12" ht="19.5" x14ac:dyDescent="0.2">
      <c r="A20" s="9" t="b">
        <f>ISNA(_xlfn.XLOOKUP(TimeSheet_March[[#This Row],[Note For Other Assigned Duties]],Holidays[Event],Holidays[Event]))</f>
        <v>1</v>
      </c>
      <c r="C20" s="355">
        <f t="shared" si="3"/>
        <v>46459</v>
      </c>
      <c r="D20" s="356"/>
      <c r="E20" s="357"/>
      <c r="F20" s="358"/>
      <c r="G20" s="357"/>
      <c r="H20" s="359" t="str">
        <f>IF(_xlfn.XLOOKUP(TimeSheet_March[[#This Row],[Date(s)]],Holidays[Date],Holidays[Event])=0,"",_xlfn.XLOOKUP(TimeSheet_March[[#This Row],[Date(s)]],Holidays[Date],Holidays[Event]))</f>
        <v/>
      </c>
      <c r="I20" s="360"/>
      <c r="J20" s="146">
        <f t="shared" si="0"/>
        <v>0</v>
      </c>
      <c r="K20" s="212">
        <f t="shared" si="1"/>
        <v>0</v>
      </c>
      <c r="L20" s="159">
        <f t="shared" si="2"/>
        <v>0</v>
      </c>
    </row>
    <row r="21" spans="1:12" ht="19.5" x14ac:dyDescent="0.2">
      <c r="A21" s="9" t="b">
        <f>ISNA(_xlfn.XLOOKUP(TimeSheet_March[[#This Row],[Note For Other Assigned Duties]],Holidays[Event],Holidays[Event]))</f>
        <v>1</v>
      </c>
      <c r="C21" s="355">
        <f t="shared" si="3"/>
        <v>46460</v>
      </c>
      <c r="D21" s="356"/>
      <c r="E21" s="357"/>
      <c r="F21" s="358"/>
      <c r="G21" s="357"/>
      <c r="H21" s="359" t="str">
        <f>IF(_xlfn.XLOOKUP(TimeSheet_March[[#This Row],[Date(s)]],Holidays[Date],Holidays[Event])=0,"",_xlfn.XLOOKUP(TimeSheet_March[[#This Row],[Date(s)]],Holidays[Date],Holidays[Event]))</f>
        <v/>
      </c>
      <c r="I21" s="360"/>
      <c r="J21" s="146">
        <f t="shared" si="0"/>
        <v>0</v>
      </c>
      <c r="K21" s="212">
        <f t="shared" si="1"/>
        <v>0</v>
      </c>
      <c r="L21" s="159">
        <f t="shared" si="2"/>
        <v>0</v>
      </c>
    </row>
    <row r="22" spans="1:12" ht="19.5" x14ac:dyDescent="0.2">
      <c r="A22" s="9" t="b">
        <f>ISNA(_xlfn.XLOOKUP(TimeSheet_March[[#This Row],[Note For Other Assigned Duties]],Holidays[Event],Holidays[Event]))</f>
        <v>1</v>
      </c>
      <c r="C22" s="355">
        <f t="shared" si="3"/>
        <v>46461</v>
      </c>
      <c r="D22" s="356"/>
      <c r="E22" s="357"/>
      <c r="F22" s="358"/>
      <c r="G22" s="357"/>
      <c r="H22" s="359" t="str">
        <f>IF(_xlfn.XLOOKUP(TimeSheet_March[[#This Row],[Date(s)]],Holidays[Date],Holidays[Event])=0,"",_xlfn.XLOOKUP(TimeSheet_March[[#This Row],[Date(s)]],Holidays[Date],Holidays[Event]))</f>
        <v/>
      </c>
      <c r="I22" s="360"/>
      <c r="J22" s="146">
        <f t="shared" si="0"/>
        <v>0</v>
      </c>
      <c r="K22" s="212">
        <f t="shared" si="1"/>
        <v>0</v>
      </c>
      <c r="L22" s="159">
        <f t="shared" si="2"/>
        <v>0</v>
      </c>
    </row>
    <row r="23" spans="1:12" ht="19.5" x14ac:dyDescent="0.2">
      <c r="A23" s="9" t="b">
        <f>ISNA(_xlfn.XLOOKUP(TimeSheet_March[[#This Row],[Note For Other Assigned Duties]],Holidays[Event],Holidays[Event]))</f>
        <v>1</v>
      </c>
      <c r="C23" s="355">
        <f t="shared" si="3"/>
        <v>46462</v>
      </c>
      <c r="D23" s="356"/>
      <c r="E23" s="357"/>
      <c r="F23" s="358"/>
      <c r="G23" s="357"/>
      <c r="H23" s="359" t="str">
        <f>IF(_xlfn.XLOOKUP(TimeSheet_March[[#This Row],[Date(s)]],Holidays[Date],Holidays[Event])=0,"",_xlfn.XLOOKUP(TimeSheet_March[[#This Row],[Date(s)]],Holidays[Date],Holidays[Event]))</f>
        <v/>
      </c>
      <c r="I23" s="360"/>
      <c r="J23" s="146">
        <f t="shared" si="0"/>
        <v>0</v>
      </c>
      <c r="K23" s="212">
        <f t="shared" si="1"/>
        <v>0</v>
      </c>
      <c r="L23" s="159">
        <f t="shared" si="2"/>
        <v>0</v>
      </c>
    </row>
    <row r="24" spans="1:12" ht="19.5" x14ac:dyDescent="0.2">
      <c r="A24" s="9" t="b">
        <f>ISNA(_xlfn.XLOOKUP(TimeSheet_March[[#This Row],[Note For Other Assigned Duties]],Holidays[Event],Holidays[Event]))</f>
        <v>1</v>
      </c>
      <c r="C24" s="355">
        <f t="shared" si="3"/>
        <v>46463</v>
      </c>
      <c r="D24" s="356"/>
      <c r="E24" s="357"/>
      <c r="F24" s="358"/>
      <c r="G24" s="357"/>
      <c r="H24" s="359" t="str">
        <f>IF(_xlfn.XLOOKUP(TimeSheet_March[[#This Row],[Date(s)]],Holidays[Date],Holidays[Event])=0,"",_xlfn.XLOOKUP(TimeSheet_March[[#This Row],[Date(s)]],Holidays[Date],Holidays[Event]))</f>
        <v/>
      </c>
      <c r="I24" s="360"/>
      <c r="J24" s="146">
        <f t="shared" si="0"/>
        <v>0</v>
      </c>
      <c r="K24" s="212">
        <f t="shared" si="1"/>
        <v>0</v>
      </c>
      <c r="L24" s="159">
        <f t="shared" si="2"/>
        <v>0</v>
      </c>
    </row>
    <row r="25" spans="1:12" ht="19.5" x14ac:dyDescent="0.2">
      <c r="A25" s="9" t="b">
        <f>ISNA(_xlfn.XLOOKUP(TimeSheet_March[[#This Row],[Note For Other Assigned Duties]],Holidays[Event],Holidays[Event]))</f>
        <v>1</v>
      </c>
      <c r="C25" s="355">
        <f t="shared" si="3"/>
        <v>46464</v>
      </c>
      <c r="D25" s="356"/>
      <c r="E25" s="357"/>
      <c r="F25" s="358"/>
      <c r="G25" s="357"/>
      <c r="H25" s="359" t="str">
        <f>IF(_xlfn.XLOOKUP(TimeSheet_March[[#This Row],[Date(s)]],Holidays[Date],Holidays[Event])=0,"",_xlfn.XLOOKUP(TimeSheet_March[[#This Row],[Date(s)]],Holidays[Date],Holidays[Event]))</f>
        <v/>
      </c>
      <c r="I25" s="360"/>
      <c r="J25" s="146">
        <f t="shared" si="0"/>
        <v>0</v>
      </c>
      <c r="K25" s="212">
        <f t="shared" si="1"/>
        <v>0</v>
      </c>
      <c r="L25" s="159">
        <f t="shared" si="2"/>
        <v>0</v>
      </c>
    </row>
    <row r="26" spans="1:12" ht="19.5" x14ac:dyDescent="0.2">
      <c r="A26" s="9" t="b">
        <f>ISNA(_xlfn.XLOOKUP(TimeSheet_March[[#This Row],[Note For Other Assigned Duties]],Holidays[Event],Holidays[Event]))</f>
        <v>1</v>
      </c>
      <c r="C26" s="355">
        <f t="shared" si="3"/>
        <v>46465</v>
      </c>
      <c r="D26" s="356"/>
      <c r="E26" s="357"/>
      <c r="F26" s="358"/>
      <c r="G26" s="357"/>
      <c r="H26" s="359" t="str">
        <f>IF(_xlfn.XLOOKUP(TimeSheet_March[[#This Row],[Date(s)]],Holidays[Date],Holidays[Event])=0,"",_xlfn.XLOOKUP(TimeSheet_March[[#This Row],[Date(s)]],Holidays[Date],Holidays[Event]))</f>
        <v/>
      </c>
      <c r="I26" s="360"/>
      <c r="J26" s="146">
        <f t="shared" si="0"/>
        <v>0</v>
      </c>
      <c r="K26" s="212">
        <f t="shared" si="1"/>
        <v>0</v>
      </c>
      <c r="L26" s="159">
        <f t="shared" si="2"/>
        <v>0</v>
      </c>
    </row>
    <row r="27" spans="1:12" ht="19.5" x14ac:dyDescent="0.2">
      <c r="A27" s="9" t="b">
        <f>ISNA(_xlfn.XLOOKUP(TimeSheet_March[[#This Row],[Note For Other Assigned Duties]],Holidays[Event],Holidays[Event]))</f>
        <v>1</v>
      </c>
      <c r="C27" s="355">
        <f t="shared" si="3"/>
        <v>46466</v>
      </c>
      <c r="D27" s="356"/>
      <c r="E27" s="357"/>
      <c r="F27" s="358"/>
      <c r="G27" s="357"/>
      <c r="H27" s="359" t="str">
        <f>IF(_xlfn.XLOOKUP(TimeSheet_March[[#This Row],[Date(s)]],Holidays[Date],Holidays[Event])=0,"",_xlfn.XLOOKUP(TimeSheet_March[[#This Row],[Date(s)]],Holidays[Date],Holidays[Event]))</f>
        <v/>
      </c>
      <c r="I27" s="360"/>
      <c r="J27" s="146">
        <f t="shared" si="0"/>
        <v>0</v>
      </c>
      <c r="K27" s="212">
        <f t="shared" si="1"/>
        <v>0</v>
      </c>
      <c r="L27" s="159">
        <f t="shared" si="2"/>
        <v>0</v>
      </c>
    </row>
    <row r="28" spans="1:12" ht="19.5" x14ac:dyDescent="0.2">
      <c r="A28" s="9" t="b">
        <f>ISNA(_xlfn.XLOOKUP(TimeSheet_March[[#This Row],[Note For Other Assigned Duties]],Holidays[Event],Holidays[Event]))</f>
        <v>1</v>
      </c>
      <c r="C28" s="355">
        <f t="shared" si="3"/>
        <v>46467</v>
      </c>
      <c r="D28" s="356"/>
      <c r="E28" s="357"/>
      <c r="F28" s="358"/>
      <c r="G28" s="357"/>
      <c r="H28" s="359" t="str">
        <f>IF(_xlfn.XLOOKUP(TimeSheet_March[[#This Row],[Date(s)]],Holidays[Date],Holidays[Event])=0,"",_xlfn.XLOOKUP(TimeSheet_March[[#This Row],[Date(s)]],Holidays[Date],Holidays[Event]))</f>
        <v/>
      </c>
      <c r="I28" s="360"/>
      <c r="J28" s="146">
        <f t="shared" si="0"/>
        <v>0</v>
      </c>
      <c r="K28" s="212">
        <f t="shared" si="1"/>
        <v>0</v>
      </c>
      <c r="L28" s="159">
        <f t="shared" si="2"/>
        <v>0</v>
      </c>
    </row>
    <row r="29" spans="1:12" ht="19.5" x14ac:dyDescent="0.2">
      <c r="A29" s="9" t="b">
        <f>ISNA(_xlfn.XLOOKUP(TimeSheet_March[[#This Row],[Note For Other Assigned Duties]],Holidays[Event],Holidays[Event]))</f>
        <v>1</v>
      </c>
      <c r="C29" s="355">
        <f t="shared" si="3"/>
        <v>46468</v>
      </c>
      <c r="D29" s="356"/>
      <c r="E29" s="357"/>
      <c r="F29" s="358"/>
      <c r="G29" s="357"/>
      <c r="H29" s="359" t="str">
        <f>IF(_xlfn.XLOOKUP(TimeSheet_March[[#This Row],[Date(s)]],Holidays[Date],Holidays[Event])=0,"",_xlfn.XLOOKUP(TimeSheet_March[[#This Row],[Date(s)]],Holidays[Date],Holidays[Event]))</f>
        <v/>
      </c>
      <c r="I29" s="360"/>
      <c r="J29" s="146">
        <f t="shared" si="0"/>
        <v>0</v>
      </c>
      <c r="K29" s="212">
        <f t="shared" si="1"/>
        <v>0</v>
      </c>
      <c r="L29" s="159">
        <f t="shared" si="2"/>
        <v>0</v>
      </c>
    </row>
    <row r="30" spans="1:12" ht="19.5" x14ac:dyDescent="0.2">
      <c r="A30" s="9" t="b">
        <f>ISNA(_xlfn.XLOOKUP(TimeSheet_March[[#This Row],[Note For Other Assigned Duties]],Holidays[Event],Holidays[Event]))</f>
        <v>1</v>
      </c>
      <c r="C30" s="355">
        <f t="shared" si="3"/>
        <v>46469</v>
      </c>
      <c r="D30" s="356"/>
      <c r="E30" s="357"/>
      <c r="F30" s="358"/>
      <c r="G30" s="357"/>
      <c r="H30" s="359" t="str">
        <f>IF(_xlfn.XLOOKUP(TimeSheet_March[[#This Row],[Date(s)]],Holidays[Date],Holidays[Event])=0,"",_xlfn.XLOOKUP(TimeSheet_March[[#This Row],[Date(s)]],Holidays[Date],Holidays[Event]))</f>
        <v/>
      </c>
      <c r="I30" s="360"/>
      <c r="J30" s="146">
        <f t="shared" si="0"/>
        <v>0</v>
      </c>
      <c r="K30" s="212">
        <f t="shared" si="1"/>
        <v>0</v>
      </c>
      <c r="L30" s="159">
        <f t="shared" si="2"/>
        <v>0</v>
      </c>
    </row>
    <row r="31" spans="1:12" ht="19.5" x14ac:dyDescent="0.2">
      <c r="A31" s="9" t="b">
        <f>ISNA(_xlfn.XLOOKUP(TimeSheet_March[[#This Row],[Note For Other Assigned Duties]],Holidays[Event],Holidays[Event]))</f>
        <v>1</v>
      </c>
      <c r="C31" s="355">
        <f t="shared" si="3"/>
        <v>46470</v>
      </c>
      <c r="D31" s="356"/>
      <c r="E31" s="357"/>
      <c r="F31" s="358"/>
      <c r="G31" s="357"/>
      <c r="H31" s="359" t="str">
        <f>IF(_xlfn.XLOOKUP(TimeSheet_March[[#This Row],[Date(s)]],Holidays[Date],Holidays[Event])=0,"",_xlfn.XLOOKUP(TimeSheet_March[[#This Row],[Date(s)]],Holidays[Date],Holidays[Event]))</f>
        <v/>
      </c>
      <c r="I31" s="360"/>
      <c r="J31" s="146">
        <f t="shared" si="0"/>
        <v>0</v>
      </c>
      <c r="K31" s="212">
        <f t="shared" si="1"/>
        <v>0</v>
      </c>
      <c r="L31" s="159">
        <f t="shared" si="2"/>
        <v>0</v>
      </c>
    </row>
    <row r="32" spans="1:12" ht="19.5" x14ac:dyDescent="0.2">
      <c r="A32" s="9" t="b">
        <f>ISNA(_xlfn.XLOOKUP(TimeSheet_March[[#This Row],[Note For Other Assigned Duties]],Holidays[Event],Holidays[Event]))</f>
        <v>1</v>
      </c>
      <c r="C32" s="355">
        <f t="shared" si="3"/>
        <v>46471</v>
      </c>
      <c r="D32" s="356"/>
      <c r="E32" s="357"/>
      <c r="F32" s="358"/>
      <c r="G32" s="357"/>
      <c r="H32" s="359" t="str">
        <f>IF(_xlfn.XLOOKUP(TimeSheet_March[[#This Row],[Date(s)]],Holidays[Date],Holidays[Event])=0,"",_xlfn.XLOOKUP(TimeSheet_March[[#This Row],[Date(s)]],Holidays[Date],Holidays[Event]))</f>
        <v/>
      </c>
      <c r="I32" s="360"/>
      <c r="J32" s="146">
        <f t="shared" si="0"/>
        <v>0</v>
      </c>
      <c r="K32" s="212">
        <f t="shared" si="1"/>
        <v>0</v>
      </c>
      <c r="L32" s="159">
        <f t="shared" si="2"/>
        <v>0</v>
      </c>
    </row>
    <row r="33" spans="1:12" ht="19.5" x14ac:dyDescent="0.2">
      <c r="A33" s="9" t="b">
        <f>ISNA(_xlfn.XLOOKUP(TimeSheet_March[[#This Row],[Note For Other Assigned Duties]],Holidays[Event],Holidays[Event]))</f>
        <v>0</v>
      </c>
      <c r="C33" s="355">
        <f t="shared" si="3"/>
        <v>46472</v>
      </c>
      <c r="D33" s="356"/>
      <c r="E33" s="357"/>
      <c r="F33" s="358"/>
      <c r="G33" s="357"/>
      <c r="H33" s="359" t="str">
        <f>IF(_xlfn.XLOOKUP(TimeSheet_March[[#This Row],[Date(s)]],Holidays[Date],Holidays[Event])=0,"",_xlfn.XLOOKUP(TimeSheet_March[[#This Row],[Date(s)]],Holidays[Date],Holidays[Event]))</f>
        <v>Good Friday</v>
      </c>
      <c r="I33" s="360"/>
      <c r="J33" s="146">
        <f t="shared" si="0"/>
        <v>0</v>
      </c>
      <c r="K33" s="212">
        <f t="shared" si="1"/>
        <v>0</v>
      </c>
      <c r="L33" s="159">
        <f t="shared" si="2"/>
        <v>0</v>
      </c>
    </row>
    <row r="34" spans="1:12" ht="19.5" x14ac:dyDescent="0.2">
      <c r="A34" s="9" t="b">
        <f>ISNA(_xlfn.XLOOKUP(TimeSheet_March[[#This Row],[Note For Other Assigned Duties]],Holidays[Event],Holidays[Event]))</f>
        <v>1</v>
      </c>
      <c r="C34" s="355">
        <f t="shared" si="3"/>
        <v>46473</v>
      </c>
      <c r="D34" s="356"/>
      <c r="E34" s="357"/>
      <c r="F34" s="358"/>
      <c r="G34" s="357"/>
      <c r="H34" s="359" t="str">
        <f>IF(_xlfn.XLOOKUP(TimeSheet_March[[#This Row],[Date(s)]],Holidays[Date],Holidays[Event])=0,"",_xlfn.XLOOKUP(TimeSheet_March[[#This Row],[Date(s)]],Holidays[Date],Holidays[Event]))</f>
        <v/>
      </c>
      <c r="I34" s="360"/>
      <c r="J34" s="146">
        <f t="shared" si="0"/>
        <v>0</v>
      </c>
      <c r="K34" s="212">
        <f t="shared" si="1"/>
        <v>0</v>
      </c>
      <c r="L34" s="159">
        <f t="shared" si="2"/>
        <v>0</v>
      </c>
    </row>
    <row r="35" spans="1:12" ht="19.5" x14ac:dyDescent="0.2">
      <c r="A35" s="9" t="b">
        <f>ISNA(_xlfn.XLOOKUP(TimeSheet_March[[#This Row],[Note For Other Assigned Duties]],Holidays[Event],Holidays[Event]))</f>
        <v>1</v>
      </c>
      <c r="C35" s="355">
        <f t="shared" si="3"/>
        <v>46474</v>
      </c>
      <c r="D35" s="356"/>
      <c r="E35" s="357"/>
      <c r="F35" s="358"/>
      <c r="G35" s="357"/>
      <c r="H35" s="359" t="str">
        <f>IF(_xlfn.XLOOKUP(TimeSheet_March[[#This Row],[Date(s)]],Holidays[Date],Holidays[Event])=0,"",_xlfn.XLOOKUP(TimeSheet_March[[#This Row],[Date(s)]],Holidays[Date],Holidays[Event]))</f>
        <v/>
      </c>
      <c r="I35" s="360"/>
      <c r="J35" s="157">
        <f t="shared" si="0"/>
        <v>0</v>
      </c>
      <c r="K35" s="212">
        <f t="shared" si="1"/>
        <v>0</v>
      </c>
      <c r="L35" s="159">
        <f t="shared" si="2"/>
        <v>0</v>
      </c>
    </row>
    <row r="36" spans="1:12" ht="19.5" x14ac:dyDescent="0.2">
      <c r="A36" s="9" t="b">
        <f>ISNA(_xlfn.XLOOKUP(TimeSheet_March[[#This Row],[Note For Other Assigned Duties]],Holidays[Event],Holidays[Event]))</f>
        <v>0</v>
      </c>
      <c r="C36" s="355">
        <f t="shared" si="3"/>
        <v>46475</v>
      </c>
      <c r="D36" s="356"/>
      <c r="E36" s="357"/>
      <c r="F36" s="358"/>
      <c r="G36" s="357"/>
      <c r="H36" s="359" t="str">
        <f>IF(_xlfn.XLOOKUP(TimeSheet_March[[#This Row],[Date(s)]],Holidays[Date],Holidays[Event])=0,"",_xlfn.XLOOKUP(TimeSheet_March[[#This Row],[Date(s)]],Holidays[Date],Holidays[Event]))</f>
        <v xml:space="preserve">Easter Monday </v>
      </c>
      <c r="I36" s="360"/>
      <c r="J36" s="157">
        <f t="shared" si="0"/>
        <v>0</v>
      </c>
      <c r="K36" s="212">
        <f t="shared" si="1"/>
        <v>0</v>
      </c>
      <c r="L36" s="159">
        <f t="shared" si="2"/>
        <v>0</v>
      </c>
    </row>
    <row r="37" spans="1:12" ht="19.5" x14ac:dyDescent="0.2">
      <c r="A37" s="9" t="b">
        <f>ISNA(_xlfn.XLOOKUP(TimeSheet_March[[#This Row],[Note For Other Assigned Duties]],Holidays[Event],Holidays[Event]))</f>
        <v>1</v>
      </c>
      <c r="C37" s="355">
        <f t="shared" si="3"/>
        <v>46476</v>
      </c>
      <c r="D37" s="356"/>
      <c r="E37" s="357"/>
      <c r="F37" s="358"/>
      <c r="G37" s="357"/>
      <c r="H37" s="359" t="str">
        <f>IF(_xlfn.XLOOKUP(TimeSheet_March[[#This Row],[Date(s)]],Holidays[Date],Holidays[Event])=0,"",_xlfn.XLOOKUP(TimeSheet_March[[#This Row],[Date(s)]],Holidays[Date],Holidays[Event]))</f>
        <v/>
      </c>
      <c r="I37" s="360"/>
      <c r="J37" s="157">
        <f t="shared" si="0"/>
        <v>0</v>
      </c>
      <c r="K37" s="212">
        <f t="shared" si="1"/>
        <v>0</v>
      </c>
      <c r="L37" s="163">
        <f t="shared" si="2"/>
        <v>0</v>
      </c>
    </row>
    <row r="38" spans="1:12" thickBot="1" x14ac:dyDescent="0.25">
      <c r="A38" s="9" t="b">
        <f>ISNA(_xlfn.XLOOKUP(TimeSheet_March[[#This Row],[Note For Other Assigned Duties]],Holidays[Event],Holidays[Event]))</f>
        <v>1</v>
      </c>
      <c r="C38" s="355">
        <f>+C37+1</f>
        <v>46477</v>
      </c>
      <c r="D38" s="356"/>
      <c r="E38" s="357"/>
      <c r="F38" s="358"/>
      <c r="G38" s="357"/>
      <c r="H38" s="359" t="str">
        <f>IF(_xlfn.XLOOKUP(TimeSheet_March[[#This Row],[Date(s)]],Holidays[Date],Holidays[Event])=0,"",_xlfn.XLOOKUP(TimeSheet_March[[#This Row],[Date(s)]],Holidays[Date],Holidays[Event]))</f>
        <v/>
      </c>
      <c r="I38" s="360"/>
      <c r="J38" s="158">
        <f t="shared" si="0"/>
        <v>0</v>
      </c>
      <c r="K38" s="213">
        <f t="shared" si="1"/>
        <v>0</v>
      </c>
      <c r="L38" s="162">
        <f t="shared" si="2"/>
        <v>0</v>
      </c>
    </row>
    <row r="39" spans="1:12" ht="20.25" customHeight="1" thickTop="1" x14ac:dyDescent="0.2"/>
  </sheetData>
  <sheetProtection algorithmName="SHA-512" hashValue="xRpX/PUV87sBd+RSlTYA4MfO92iU8QFcO9WL8qHnh9ENFD2IEB1rBG2MUVFMriRy6zT2ezmvxIuI1lK4ncHu+g==" saltValue="udOkkoDIdIJMeOZw/equfg=="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8">
    <cfRule type="expression" dxfId="4" priority="1">
      <formula>OR(IF(WEEKDAY($C8)=1,1),IF(WEEKDAY($C8)=7,1),IF($A8=FALSE,1))</formula>
    </cfRule>
  </conditionalFormatting>
  <dataValidations count="19">
    <dataValidation allowBlank="1" showErrorMessage="1" sqref="C8:G38 G5:H6 M1:M6 N5:O7 J35:J38 G2:H3 N10:R37 O1:O2 C39:XFD1048576 Q7:R9 K38:R38 Q1:XFD6 S7:XFD38 J2 K8:M37 G38:I38 P1:P7 I30:I31 I23:I24 I16:I17 I9:I10 A2:B1048576"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800-000001000000}"/>
    <dataValidation allowBlank="1" showInputMessage="1" showErrorMessage="1" prompt="Enter Teacher and School details in cells below" sqref="C1" xr:uid="{00000000-0002-0000-1800-000002000000}"/>
    <dataValidation allowBlank="1" showInputMessage="1" showErrorMessage="1" prompt="Enter Teacher Name and FTE in cells to the right" sqref="C2" xr:uid="{00000000-0002-0000-1800-000003000000}"/>
    <dataValidation allowBlank="1" showInputMessage="1" showErrorMessage="1" prompt="Enter Teacher Name in this cell" sqref="D2" xr:uid="{00000000-0002-0000-1800-000004000000}"/>
    <dataValidation allowBlank="1" showInputMessage="1" showErrorMessage="1" prompt="Enter Teacher's FTE in this cell" sqref="E2" xr:uid="{DAA15DC4-F7ED-4EE0-BCC7-817A55B8F8B9}"/>
    <dataValidation allowBlank="1" showInputMessage="1" showErrorMessage="1" prompt="Enter School Name in cell to the right" sqref="C3" xr:uid="{00000000-0002-0000-1800-000006000000}"/>
    <dataValidation allowBlank="1" showInputMessage="1" showErrorMessage="1" prompt="Enter School Name in this cell" sqref="D3" xr:uid="{00000000-0002-0000-1800-000007000000}"/>
    <dataValidation allowBlank="1" showInputMessage="1" showErrorMessage="1" prompt="Enter Total Assignable Hours in cell below" sqref="C5" xr:uid="{00000000-0002-0000-1800-000008000000}"/>
    <dataValidation allowBlank="1" showInputMessage="1" showErrorMessage="1" prompt="Total Assignable Hours Worked are automatically calculated in cell below" sqref="E5" xr:uid="{00000000-0002-0000-1800-000009000000}"/>
    <dataValidation allowBlank="1" showInputMessage="1" showErrorMessage="1" prompt="Regular Hours are automatically calculated in cell below" sqref="D5" xr:uid="{00000000-0002-0000-1800-00000A000000}"/>
    <dataValidation allowBlank="1" showInputMessage="1" showErrorMessage="1" prompt="Enter Total Work Week Hours in this cell" sqref="C6" xr:uid="{00000000-0002-0000-1800-00000B000000}"/>
    <dataValidation allowBlank="1" showInputMessage="1" showErrorMessage="1" prompt="Total Hours Worked are automatically calculated in this cell" sqref="D6:E6" xr:uid="{00000000-0002-0000-1800-00000C000000}"/>
    <dataValidation allowBlank="1" showInputMessage="1" showErrorMessage="1" prompt="Enter Date in this column under this heading. Use heading filters to find specific entries" sqref="C7" xr:uid="{00000000-0002-0000-1800-00000D000000}"/>
    <dataValidation allowBlank="1" showInputMessage="1" showErrorMessage="1" prompt="Enter Assigned Time After School in this column under this heading." sqref="I7 J8:J34" xr:uid="{00000000-0002-0000-1800-00000E000000}"/>
    <dataValidation allowBlank="1" showInputMessage="1" showErrorMessage="1" prompt="Assigned Hours Worked are automatically calculated in this column under this heading." sqref="K7:L7" xr:uid="{00000000-0002-0000-1800-00000F000000}"/>
    <dataValidation allowBlank="1" showInputMessage="1" showErrorMessage="1" prompt="Total Assignable Hours Worked to date automatically calculated in this cell." sqref="F6 J6" xr:uid="{00000000-0002-0000-1800-000010000000}"/>
    <dataValidation allowBlank="1" showInputMessage="1" showErrorMessage="1" prompt="Total Assignable Hours Worked to date are automatically calculated in cell below" sqref="J4 F5" xr:uid="{00000000-0002-0000-1800-000011000000}"/>
    <dataValidation allowBlank="1" showInputMessage="1" showErrorMessage="1" prompt="adsfa" sqref="I2" xr:uid="{00000000-0002-0000-1800-000012000000}"/>
  </dataValidations>
  <hyperlinks>
    <hyperlink ref="K2" location="'Mon-Day 1-S1'!Print_Titles" display="MON | Day 1 - Sem 1" xr:uid="{00000000-0004-0000-1800-000002000000}"/>
    <hyperlink ref="K3" location="'Tue-Day 2-S1'!Print_Titles" display="TUE | Day 2 - Sem 1" xr:uid="{00000000-0004-0000-1800-000003000000}"/>
    <hyperlink ref="K4" location="'Wed-Day 3-S1'!Print_Titles" display="WED | Day 3 - Sem 1" xr:uid="{00000000-0004-0000-1800-000004000000}"/>
    <hyperlink ref="K5" location="'Thu-Day 4-S1'!Print_Titles" display="THU | Day 4 - Sem 1" xr:uid="{00000000-0004-0000-1800-000005000000}"/>
    <hyperlink ref="K6" location="'Fri-Day 5-S1'!Print_Titles" display="FRI | Day 5 - Sem 1" xr:uid="{00000000-0004-0000-1800-000006000000}"/>
    <hyperlink ref="N2" location="'Day 6-S2'!A1" display="Day 6 - Sem 1" xr:uid="{00000000-0004-0000-1800-000007000000}"/>
    <hyperlink ref="N3" location="'Early Out 1-S2'!A1" display="Early Out 1 - Sem 1" xr:uid="{00000000-0004-0000-1800-000008000000}"/>
    <hyperlink ref="N4" location="'Early Out 2-S2'!A1" display="Early Out 2 - Sem 1" xr:uid="{00000000-0004-0000-1800-000009000000}"/>
    <hyperlink ref="K2:L2" location="'Mon-Day 1-S2'!A1" display="MON | Day 1 - Sem 1" xr:uid="{00000000-0004-0000-1800-00000A000000}"/>
    <hyperlink ref="K3:L3" location="'Tue-Day 2-S2'!A1" display="TUE | Day 2 - Sem 1" xr:uid="{00000000-0004-0000-1800-00000B000000}"/>
    <hyperlink ref="K4:L4" location="'Wed-Day 3-S2'!A1" display="WED | Day 3 - Sem 1" xr:uid="{00000000-0004-0000-1800-00000C000000}"/>
    <hyperlink ref="K5:L5" location="'Thu-Day 4-S2'!A1" display="THU | Day 4 - Sem 1" xr:uid="{00000000-0004-0000-1800-00000D000000}"/>
    <hyperlink ref="K6:L6" location="'Fri-Day 5-S2'!A1" display="FRI | Day 5 - Sem 1" xr:uid="{00000000-0004-0000-18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26FF89F-DA70-1244-97E3-8FF8233D0E99}">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4"/>
    <pageSetUpPr fitToPage="1"/>
  </sheetPr>
  <dimension ref="A1:P38"/>
  <sheetViews>
    <sheetView showGridLines="0" zoomScale="75" zoomScaleNormal="75" workbookViewId="0">
      <pane xSplit="15" ySplit="7" topLeftCell="P14" activePane="bottomRight" state="frozen"/>
      <selection activeCell="E6" sqref="B6:E6"/>
      <selection pane="topRight" activeCell="E6" sqref="B6:E6"/>
      <selection pane="bottomLeft" activeCell="E6" sqref="B6:E6"/>
      <selection pane="bottomRight" activeCell="H14" sqref="H14"/>
    </sheetView>
  </sheetViews>
  <sheetFormatPr defaultColWidth="9" defaultRowHeight="20.25" customHeight="1" x14ac:dyDescent="0.2"/>
  <cols>
    <col min="1" max="1" width="10.75" style="9" hidden="1" customWidth="1"/>
    <col min="2" max="2" width="3.87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 style="15" customWidth="1"/>
    <col min="11" max="11" width="12.125" style="9" customWidth="1"/>
    <col min="12" max="12" width="23.125" style="9" customWidth="1"/>
    <col min="13" max="13" width="10"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66</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46.5"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March!C6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14">
        <f>H4-E6</f>
        <v>1200</v>
      </c>
      <c r="D6" s="210">
        <f>SUM(J8:J37)/60</f>
        <v>0</v>
      </c>
      <c r="E6" s="211">
        <f>SUM(L8:L37)</f>
        <v>0</v>
      </c>
      <c r="F6" s="170">
        <f>March!F6+E6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ISNA(_xlfn.XLOOKUP(TimeSheet_April[[#This Row],[Note For Other Assigned Duties]],Holidays[Event],Holidays[Event]))</f>
        <v>1</v>
      </c>
      <c r="C8" s="355">
        <f>+March!C38+1</f>
        <v>46478</v>
      </c>
      <c r="D8" s="356"/>
      <c r="E8" s="357"/>
      <c r="F8" s="358"/>
      <c r="G8" s="357"/>
      <c r="H8" s="359" t="str">
        <f>IF(_xlfn.XLOOKUP(TimeSheet_April[[#This Row],[Date(s)]],Holidays[Date],Holidays[Event])=0,"",_xlfn.XLOOKUP(TimeSheet_April[[#This Row],[Date(s)]],Holidays[Date],Holidays[Event]))</f>
        <v/>
      </c>
      <c r="I8" s="360"/>
      <c r="J8" s="157">
        <f t="shared" ref="J8:J37" si="0">F8</f>
        <v>0</v>
      </c>
      <c r="K8" s="215">
        <f>IFERROR(D8+E8+G8+I8,0)</f>
        <v>0</v>
      </c>
      <c r="L8" s="159">
        <f t="shared" ref="L8:L37" si="1">IFERROR(K8/60,0)</f>
        <v>0</v>
      </c>
    </row>
    <row r="9" spans="1:16" ht="18" customHeight="1" x14ac:dyDescent="0.2">
      <c r="A9" s="9" t="b">
        <f>ISNA(_xlfn.XLOOKUP(TimeSheet_April[[#This Row],[Note For Other Assigned Duties]],Holidays[Event],Holidays[Event]))</f>
        <v>1</v>
      </c>
      <c r="C9" s="355">
        <f>+C8+1</f>
        <v>46479</v>
      </c>
      <c r="D9" s="356"/>
      <c r="E9" s="357"/>
      <c r="F9" s="358"/>
      <c r="G9" s="357"/>
      <c r="H9" s="359" t="str">
        <f>IF(_xlfn.XLOOKUP(TimeSheet_April[[#This Row],[Date(s)]],Holidays[Date],Holidays[Event])=0,"",_xlfn.XLOOKUP(TimeSheet_April[[#This Row],[Date(s)]],Holidays[Date],Holidays[Event]))</f>
        <v/>
      </c>
      <c r="I9" s="360"/>
      <c r="J9" s="157">
        <f t="shared" si="0"/>
        <v>0</v>
      </c>
      <c r="K9" s="215">
        <f t="shared" ref="K9:K36" si="2">IFERROR(D9+E9+G9+I9,0)</f>
        <v>0</v>
      </c>
      <c r="L9" s="159">
        <f t="shared" si="1"/>
        <v>0</v>
      </c>
    </row>
    <row r="10" spans="1:16" ht="18" customHeight="1" x14ac:dyDescent="0.2">
      <c r="A10" s="9" t="b">
        <f>ISNA(_xlfn.XLOOKUP(TimeSheet_April[[#This Row],[Note For Other Assigned Duties]],Holidays[Event],Holidays[Event]))</f>
        <v>1</v>
      </c>
      <c r="C10" s="355">
        <f t="shared" ref="C10:C36" si="3">+C9+1</f>
        <v>46480</v>
      </c>
      <c r="D10" s="356"/>
      <c r="E10" s="357"/>
      <c r="F10" s="358"/>
      <c r="G10" s="357"/>
      <c r="H10" s="359" t="str">
        <f>IF(_xlfn.XLOOKUP(TimeSheet_April[[#This Row],[Date(s)]],Holidays[Date],Holidays[Event])=0,"",_xlfn.XLOOKUP(TimeSheet_April[[#This Row],[Date(s)]],Holidays[Date],Holidays[Event]))</f>
        <v/>
      </c>
      <c r="I10" s="360"/>
      <c r="J10" s="157">
        <f t="shared" si="0"/>
        <v>0</v>
      </c>
      <c r="K10" s="215">
        <f t="shared" si="2"/>
        <v>0</v>
      </c>
      <c r="L10" s="159">
        <f t="shared" si="1"/>
        <v>0</v>
      </c>
    </row>
    <row r="11" spans="1:16" ht="18" customHeight="1" x14ac:dyDescent="0.2">
      <c r="A11" s="9" t="b">
        <f>ISNA(_xlfn.XLOOKUP(TimeSheet_April[[#This Row],[Note For Other Assigned Duties]],Holidays[Event],Holidays[Event]))</f>
        <v>1</v>
      </c>
      <c r="C11" s="355">
        <f t="shared" si="3"/>
        <v>46481</v>
      </c>
      <c r="D11" s="356"/>
      <c r="E11" s="357"/>
      <c r="F11" s="358"/>
      <c r="G11" s="357"/>
      <c r="H11" s="359" t="str">
        <f>IF(_xlfn.XLOOKUP(TimeSheet_April[[#This Row],[Date(s)]],Holidays[Date],Holidays[Event])=0,"",_xlfn.XLOOKUP(TimeSheet_April[[#This Row],[Date(s)]],Holidays[Date],Holidays[Event]))</f>
        <v/>
      </c>
      <c r="I11" s="360"/>
      <c r="J11" s="157">
        <f t="shared" si="0"/>
        <v>0</v>
      </c>
      <c r="K11" s="215">
        <f t="shared" si="2"/>
        <v>0</v>
      </c>
      <c r="L11" s="159">
        <f t="shared" si="1"/>
        <v>0</v>
      </c>
    </row>
    <row r="12" spans="1:16" ht="18" customHeight="1" x14ac:dyDescent="0.2">
      <c r="A12" s="9" t="b">
        <f>ISNA(_xlfn.XLOOKUP(TimeSheet_April[[#This Row],[Note For Other Assigned Duties]],Holidays[Event],Holidays[Event]))</f>
        <v>1</v>
      </c>
      <c r="C12" s="355">
        <f t="shared" si="3"/>
        <v>46482</v>
      </c>
      <c r="D12" s="356"/>
      <c r="E12" s="357"/>
      <c r="F12" s="358"/>
      <c r="G12" s="357"/>
      <c r="H12" s="359" t="str">
        <f>IF(_xlfn.XLOOKUP(TimeSheet_April[[#This Row],[Date(s)]],Holidays[Date],Holidays[Event])=0,"",_xlfn.XLOOKUP(TimeSheet_April[[#This Row],[Date(s)]],Holidays[Date],Holidays[Event]))</f>
        <v/>
      </c>
      <c r="I12" s="360"/>
      <c r="J12" s="157">
        <f t="shared" si="0"/>
        <v>0</v>
      </c>
      <c r="K12" s="215">
        <f t="shared" si="2"/>
        <v>0</v>
      </c>
      <c r="L12" s="159">
        <f t="shared" si="1"/>
        <v>0</v>
      </c>
    </row>
    <row r="13" spans="1:16" ht="18" customHeight="1" x14ac:dyDescent="0.2">
      <c r="A13" s="9" t="b">
        <f>ISNA(_xlfn.XLOOKUP(TimeSheet_April[[#This Row],[Note For Other Assigned Duties]],Holidays[Event],Holidays[Event]))</f>
        <v>1</v>
      </c>
      <c r="C13" s="355">
        <f t="shared" si="3"/>
        <v>46483</v>
      </c>
      <c r="D13" s="356"/>
      <c r="E13" s="357"/>
      <c r="F13" s="358"/>
      <c r="G13" s="357"/>
      <c r="H13" s="359" t="str">
        <f>IF(_xlfn.XLOOKUP(TimeSheet_April[[#This Row],[Date(s)]],Holidays[Date],Holidays[Event])=0,"",_xlfn.XLOOKUP(TimeSheet_April[[#This Row],[Date(s)]],Holidays[Date],Holidays[Event]))</f>
        <v/>
      </c>
      <c r="I13" s="360"/>
      <c r="J13" s="157">
        <f t="shared" si="0"/>
        <v>0</v>
      </c>
      <c r="K13" s="215">
        <f t="shared" si="2"/>
        <v>0</v>
      </c>
      <c r="L13" s="159">
        <f t="shared" si="1"/>
        <v>0</v>
      </c>
    </row>
    <row r="14" spans="1:16" ht="18" customHeight="1" x14ac:dyDescent="0.2">
      <c r="A14" s="9" t="b">
        <f>ISNA(_xlfn.XLOOKUP(TimeSheet_April[[#This Row],[Note For Other Assigned Duties]],Holidays[Event],Holidays[Event]))</f>
        <v>1</v>
      </c>
      <c r="C14" s="355">
        <f t="shared" si="3"/>
        <v>46484</v>
      </c>
      <c r="D14" s="356"/>
      <c r="E14" s="357"/>
      <c r="F14" s="358"/>
      <c r="G14" s="357"/>
      <c r="H14" s="359" t="str">
        <f>IF(_xlfn.XLOOKUP(TimeSheet_April[[#This Row],[Date(s)]],Holidays[Date],Holidays[Event])=0,"",_xlfn.XLOOKUP(TimeSheet_April[[#This Row],[Date(s)]],Holidays[Date],Holidays[Event]))</f>
        <v/>
      </c>
      <c r="I14" s="360"/>
      <c r="J14" s="157">
        <f t="shared" si="0"/>
        <v>0</v>
      </c>
      <c r="K14" s="215">
        <f t="shared" si="2"/>
        <v>0</v>
      </c>
      <c r="L14" s="159">
        <f t="shared" si="1"/>
        <v>0</v>
      </c>
    </row>
    <row r="15" spans="1:16" ht="18" customHeight="1" x14ac:dyDescent="0.2">
      <c r="A15" s="9" t="b">
        <f>ISNA(_xlfn.XLOOKUP(TimeSheet_April[[#This Row],[Note For Other Assigned Duties]],Holidays[Event],Holidays[Event]))</f>
        <v>1</v>
      </c>
      <c r="C15" s="355">
        <f t="shared" si="3"/>
        <v>46485</v>
      </c>
      <c r="D15" s="356"/>
      <c r="E15" s="357"/>
      <c r="F15" s="358"/>
      <c r="G15" s="357"/>
      <c r="H15" s="359" t="str">
        <f>IF(_xlfn.XLOOKUP(TimeSheet_April[[#This Row],[Date(s)]],Holidays[Date],Holidays[Event])=0,"",_xlfn.XLOOKUP(TimeSheet_April[[#This Row],[Date(s)]],Holidays[Date],Holidays[Event]))</f>
        <v/>
      </c>
      <c r="I15" s="360"/>
      <c r="J15" s="157">
        <f t="shared" si="0"/>
        <v>0</v>
      </c>
      <c r="K15" s="215">
        <f t="shared" si="2"/>
        <v>0</v>
      </c>
      <c r="L15" s="159">
        <f t="shared" si="1"/>
        <v>0</v>
      </c>
    </row>
    <row r="16" spans="1:16" ht="18" customHeight="1" x14ac:dyDescent="0.2">
      <c r="A16" s="9" t="b">
        <f>ISNA(_xlfn.XLOOKUP(TimeSheet_April[[#This Row],[Note For Other Assigned Duties]],Holidays[Event],Holidays[Event]))</f>
        <v>1</v>
      </c>
      <c r="C16" s="355">
        <f t="shared" si="3"/>
        <v>46486</v>
      </c>
      <c r="D16" s="356"/>
      <c r="E16" s="357"/>
      <c r="F16" s="358"/>
      <c r="G16" s="357"/>
      <c r="H16" s="359" t="str">
        <f>IF(_xlfn.XLOOKUP(TimeSheet_April[[#This Row],[Date(s)]],Holidays[Date],Holidays[Event])=0,"",_xlfn.XLOOKUP(TimeSheet_April[[#This Row],[Date(s)]],Holidays[Date],Holidays[Event]))</f>
        <v/>
      </c>
      <c r="I16" s="360"/>
      <c r="J16" s="157">
        <f t="shared" si="0"/>
        <v>0</v>
      </c>
      <c r="K16" s="215">
        <f t="shared" si="2"/>
        <v>0</v>
      </c>
      <c r="L16" s="159">
        <f t="shared" si="1"/>
        <v>0</v>
      </c>
    </row>
    <row r="17" spans="1:12" ht="18" customHeight="1" x14ac:dyDescent="0.2">
      <c r="A17" s="9" t="b">
        <f>ISNA(_xlfn.XLOOKUP(TimeSheet_April[[#This Row],[Note For Other Assigned Duties]],Holidays[Event],Holidays[Event]))</f>
        <v>1</v>
      </c>
      <c r="C17" s="355">
        <f t="shared" si="3"/>
        <v>46487</v>
      </c>
      <c r="D17" s="356"/>
      <c r="E17" s="357"/>
      <c r="F17" s="358"/>
      <c r="G17" s="357"/>
      <c r="H17" s="359" t="str">
        <f>IF(_xlfn.XLOOKUP(TimeSheet_April[[#This Row],[Date(s)]],Holidays[Date],Holidays[Event])=0,"",_xlfn.XLOOKUP(TimeSheet_April[[#This Row],[Date(s)]],Holidays[Date],Holidays[Event]))</f>
        <v/>
      </c>
      <c r="I17" s="360"/>
      <c r="J17" s="157">
        <f t="shared" si="0"/>
        <v>0</v>
      </c>
      <c r="K17" s="215">
        <f t="shared" si="2"/>
        <v>0</v>
      </c>
      <c r="L17" s="159">
        <f t="shared" si="1"/>
        <v>0</v>
      </c>
    </row>
    <row r="18" spans="1:12" ht="18" customHeight="1" x14ac:dyDescent="0.2">
      <c r="A18" s="9" t="b">
        <f>ISNA(_xlfn.XLOOKUP(TimeSheet_April[[#This Row],[Note For Other Assigned Duties]],Holidays[Event],Holidays[Event]))</f>
        <v>1</v>
      </c>
      <c r="C18" s="355">
        <f t="shared" si="3"/>
        <v>46488</v>
      </c>
      <c r="D18" s="356"/>
      <c r="E18" s="357"/>
      <c r="F18" s="358"/>
      <c r="G18" s="357"/>
      <c r="H18" s="359" t="str">
        <f>IF(_xlfn.XLOOKUP(TimeSheet_April[[#This Row],[Date(s)]],Holidays[Date],Holidays[Event])=0,"",_xlfn.XLOOKUP(TimeSheet_April[[#This Row],[Date(s)]],Holidays[Date],Holidays[Event]))</f>
        <v/>
      </c>
      <c r="I18" s="360"/>
      <c r="J18" s="157">
        <f t="shared" si="0"/>
        <v>0</v>
      </c>
      <c r="K18" s="215">
        <f t="shared" si="2"/>
        <v>0</v>
      </c>
      <c r="L18" s="159">
        <f t="shared" si="1"/>
        <v>0</v>
      </c>
    </row>
    <row r="19" spans="1:12" ht="18" customHeight="1" x14ac:dyDescent="0.2">
      <c r="A19" s="9" t="b">
        <f>ISNA(_xlfn.XLOOKUP(TimeSheet_April[[#This Row],[Note For Other Assigned Duties]],Holidays[Event],Holidays[Event]))</f>
        <v>1</v>
      </c>
      <c r="C19" s="355">
        <f t="shared" si="3"/>
        <v>46489</v>
      </c>
      <c r="D19" s="356"/>
      <c r="E19" s="357"/>
      <c r="F19" s="358"/>
      <c r="G19" s="357"/>
      <c r="H19" s="359" t="str">
        <f>IF(_xlfn.XLOOKUP(TimeSheet_April[[#This Row],[Date(s)]],Holidays[Date],Holidays[Event])=0,"",_xlfn.XLOOKUP(TimeSheet_April[[#This Row],[Date(s)]],Holidays[Date],Holidays[Event]))</f>
        <v/>
      </c>
      <c r="I19" s="360"/>
      <c r="J19" s="157">
        <f t="shared" si="0"/>
        <v>0</v>
      </c>
      <c r="K19" s="215">
        <f t="shared" si="2"/>
        <v>0</v>
      </c>
      <c r="L19" s="159">
        <f t="shared" si="1"/>
        <v>0</v>
      </c>
    </row>
    <row r="20" spans="1:12" ht="18" customHeight="1" x14ac:dyDescent="0.2">
      <c r="A20" s="9" t="b">
        <f>ISNA(_xlfn.XLOOKUP(TimeSheet_April[[#This Row],[Note For Other Assigned Duties]],Holidays[Event],Holidays[Event]))</f>
        <v>1</v>
      </c>
      <c r="C20" s="355">
        <f t="shared" si="3"/>
        <v>46490</v>
      </c>
      <c r="D20" s="356"/>
      <c r="E20" s="357"/>
      <c r="F20" s="358"/>
      <c r="G20" s="357"/>
      <c r="H20" s="359" t="str">
        <f>IF(_xlfn.XLOOKUP(TimeSheet_April[[#This Row],[Date(s)]],Holidays[Date],Holidays[Event])=0,"",_xlfn.XLOOKUP(TimeSheet_April[[#This Row],[Date(s)]],Holidays[Date],Holidays[Event]))</f>
        <v/>
      </c>
      <c r="I20" s="360"/>
      <c r="J20" s="157">
        <f t="shared" si="0"/>
        <v>0</v>
      </c>
      <c r="K20" s="215">
        <f t="shared" si="2"/>
        <v>0</v>
      </c>
      <c r="L20" s="159">
        <f t="shared" si="1"/>
        <v>0</v>
      </c>
    </row>
    <row r="21" spans="1:12" ht="18" customHeight="1" x14ac:dyDescent="0.2">
      <c r="A21" s="9" t="b">
        <f>ISNA(_xlfn.XLOOKUP(TimeSheet_April[[#This Row],[Note For Other Assigned Duties]],Holidays[Event],Holidays[Event]))</f>
        <v>1</v>
      </c>
      <c r="C21" s="355">
        <f t="shared" si="3"/>
        <v>46491</v>
      </c>
      <c r="D21" s="356"/>
      <c r="E21" s="357"/>
      <c r="F21" s="358"/>
      <c r="G21" s="357"/>
      <c r="H21" s="359" t="str">
        <f>IF(_xlfn.XLOOKUP(TimeSheet_April[[#This Row],[Date(s)]],Holidays[Date],Holidays[Event])=0,"",_xlfn.XLOOKUP(TimeSheet_April[[#This Row],[Date(s)]],Holidays[Date],Holidays[Event]))</f>
        <v/>
      </c>
      <c r="I21" s="360"/>
      <c r="J21" s="157">
        <f t="shared" si="0"/>
        <v>0</v>
      </c>
      <c r="K21" s="215">
        <f t="shared" si="2"/>
        <v>0</v>
      </c>
      <c r="L21" s="159">
        <f t="shared" si="1"/>
        <v>0</v>
      </c>
    </row>
    <row r="22" spans="1:12" ht="18" customHeight="1" x14ac:dyDescent="0.2">
      <c r="A22" s="9" t="b">
        <f>ISNA(_xlfn.XLOOKUP(TimeSheet_April[[#This Row],[Note For Other Assigned Duties]],Holidays[Event],Holidays[Event]))</f>
        <v>1</v>
      </c>
      <c r="C22" s="355">
        <f t="shared" si="3"/>
        <v>46492</v>
      </c>
      <c r="D22" s="356"/>
      <c r="E22" s="357"/>
      <c r="F22" s="358"/>
      <c r="G22" s="357"/>
      <c r="H22" s="359" t="str">
        <f>IF(_xlfn.XLOOKUP(TimeSheet_April[[#This Row],[Date(s)]],Holidays[Date],Holidays[Event])=0,"",_xlfn.XLOOKUP(TimeSheet_April[[#This Row],[Date(s)]],Holidays[Date],Holidays[Event]))</f>
        <v/>
      </c>
      <c r="I22" s="360"/>
      <c r="J22" s="157">
        <f t="shared" si="0"/>
        <v>0</v>
      </c>
      <c r="K22" s="215">
        <f t="shared" si="2"/>
        <v>0</v>
      </c>
      <c r="L22" s="159">
        <f t="shared" si="1"/>
        <v>0</v>
      </c>
    </row>
    <row r="23" spans="1:12" ht="18" customHeight="1" x14ac:dyDescent="0.2">
      <c r="A23" s="9" t="b">
        <f>ISNA(_xlfn.XLOOKUP(TimeSheet_April[[#This Row],[Note For Other Assigned Duties]],Holidays[Event],Holidays[Event]))</f>
        <v>1</v>
      </c>
      <c r="C23" s="355">
        <f t="shared" si="3"/>
        <v>46493</v>
      </c>
      <c r="D23" s="356"/>
      <c r="E23" s="357"/>
      <c r="F23" s="358"/>
      <c r="G23" s="357"/>
      <c r="H23" s="359" t="str">
        <f>IF(_xlfn.XLOOKUP(TimeSheet_April[[#This Row],[Date(s)]],Holidays[Date],Holidays[Event])=0,"",_xlfn.XLOOKUP(TimeSheet_April[[#This Row],[Date(s)]],Holidays[Date],Holidays[Event]))</f>
        <v/>
      </c>
      <c r="I23" s="360"/>
      <c r="J23" s="157">
        <f t="shared" si="0"/>
        <v>0</v>
      </c>
      <c r="K23" s="215">
        <f t="shared" si="2"/>
        <v>0</v>
      </c>
      <c r="L23" s="159">
        <f t="shared" si="1"/>
        <v>0</v>
      </c>
    </row>
    <row r="24" spans="1:12" ht="18" customHeight="1" x14ac:dyDescent="0.2">
      <c r="A24" s="9" t="b">
        <f>ISNA(_xlfn.XLOOKUP(TimeSheet_April[[#This Row],[Note For Other Assigned Duties]],Holidays[Event],Holidays[Event]))</f>
        <v>1</v>
      </c>
      <c r="C24" s="355">
        <f t="shared" si="3"/>
        <v>46494</v>
      </c>
      <c r="D24" s="356"/>
      <c r="E24" s="357"/>
      <c r="F24" s="358"/>
      <c r="G24" s="357"/>
      <c r="H24" s="359" t="str">
        <f>IF(_xlfn.XLOOKUP(TimeSheet_April[[#This Row],[Date(s)]],Holidays[Date],Holidays[Event])=0,"",_xlfn.XLOOKUP(TimeSheet_April[[#This Row],[Date(s)]],Holidays[Date],Holidays[Event]))</f>
        <v/>
      </c>
      <c r="I24" s="360"/>
      <c r="J24" s="157">
        <f t="shared" si="0"/>
        <v>0</v>
      </c>
      <c r="K24" s="215">
        <f t="shared" si="2"/>
        <v>0</v>
      </c>
      <c r="L24" s="159">
        <f t="shared" si="1"/>
        <v>0</v>
      </c>
    </row>
    <row r="25" spans="1:12" ht="18" customHeight="1" x14ac:dyDescent="0.2">
      <c r="A25" s="9" t="b">
        <f>ISNA(_xlfn.XLOOKUP(TimeSheet_April[[#This Row],[Note For Other Assigned Duties]],Holidays[Event],Holidays[Event]))</f>
        <v>1</v>
      </c>
      <c r="C25" s="355">
        <f t="shared" si="3"/>
        <v>46495</v>
      </c>
      <c r="D25" s="356"/>
      <c r="E25" s="357"/>
      <c r="F25" s="358"/>
      <c r="G25" s="357"/>
      <c r="H25" s="359" t="str">
        <f>IF(_xlfn.XLOOKUP(TimeSheet_April[[#This Row],[Date(s)]],Holidays[Date],Holidays[Event])=0,"",_xlfn.XLOOKUP(TimeSheet_April[[#This Row],[Date(s)]],Holidays[Date],Holidays[Event]))</f>
        <v/>
      </c>
      <c r="I25" s="360"/>
      <c r="J25" s="157">
        <f t="shared" si="0"/>
        <v>0</v>
      </c>
      <c r="K25" s="215">
        <f t="shared" si="2"/>
        <v>0</v>
      </c>
      <c r="L25" s="159">
        <f t="shared" si="1"/>
        <v>0</v>
      </c>
    </row>
    <row r="26" spans="1:12" ht="18" customHeight="1" x14ac:dyDescent="0.2">
      <c r="A26" s="9" t="b">
        <f>ISNA(_xlfn.XLOOKUP(TimeSheet_April[[#This Row],[Note For Other Assigned Duties]],Holidays[Event],Holidays[Event]))</f>
        <v>1</v>
      </c>
      <c r="C26" s="355">
        <f t="shared" si="3"/>
        <v>46496</v>
      </c>
      <c r="D26" s="356"/>
      <c r="E26" s="357"/>
      <c r="F26" s="358"/>
      <c r="G26" s="357"/>
      <c r="H26" s="359" t="str">
        <f>IF(_xlfn.XLOOKUP(TimeSheet_April[[#This Row],[Date(s)]],Holidays[Date],Holidays[Event])=0,"",_xlfn.XLOOKUP(TimeSheet_April[[#This Row],[Date(s)]],Holidays[Date],Holidays[Event]))</f>
        <v/>
      </c>
      <c r="I26" s="360"/>
      <c r="J26" s="157">
        <f t="shared" si="0"/>
        <v>0</v>
      </c>
      <c r="K26" s="215">
        <f t="shared" si="2"/>
        <v>0</v>
      </c>
      <c r="L26" s="159">
        <f t="shared" si="1"/>
        <v>0</v>
      </c>
    </row>
    <row r="27" spans="1:12" ht="18" customHeight="1" x14ac:dyDescent="0.2">
      <c r="A27" s="9" t="b">
        <f>ISNA(_xlfn.XLOOKUP(TimeSheet_April[[#This Row],[Note For Other Assigned Duties]],Holidays[Event],Holidays[Event]))</f>
        <v>1</v>
      </c>
      <c r="C27" s="355">
        <f t="shared" si="3"/>
        <v>46497</v>
      </c>
      <c r="D27" s="356"/>
      <c r="E27" s="357"/>
      <c r="F27" s="358"/>
      <c r="G27" s="357"/>
      <c r="H27" s="359" t="str">
        <f>IF(_xlfn.XLOOKUP(TimeSheet_April[[#This Row],[Date(s)]],Holidays[Date],Holidays[Event])=0,"",_xlfn.XLOOKUP(TimeSheet_April[[#This Row],[Date(s)]],Holidays[Date],Holidays[Event]))</f>
        <v/>
      </c>
      <c r="I27" s="360"/>
      <c r="J27" s="157">
        <f t="shared" si="0"/>
        <v>0</v>
      </c>
      <c r="K27" s="215">
        <f t="shared" si="2"/>
        <v>0</v>
      </c>
      <c r="L27" s="159">
        <f t="shared" si="1"/>
        <v>0</v>
      </c>
    </row>
    <row r="28" spans="1:12" ht="18" customHeight="1" x14ac:dyDescent="0.2">
      <c r="A28" s="9" t="b">
        <f>ISNA(_xlfn.XLOOKUP(TimeSheet_April[[#This Row],[Note For Other Assigned Duties]],Holidays[Event],Holidays[Event]))</f>
        <v>1</v>
      </c>
      <c r="C28" s="355">
        <f t="shared" si="3"/>
        <v>46498</v>
      </c>
      <c r="D28" s="356"/>
      <c r="E28" s="357"/>
      <c r="F28" s="358"/>
      <c r="G28" s="357"/>
      <c r="H28" s="359" t="str">
        <f>IF(_xlfn.XLOOKUP(TimeSheet_April[[#This Row],[Date(s)]],Holidays[Date],Holidays[Event])=0,"",_xlfn.XLOOKUP(TimeSheet_April[[#This Row],[Date(s)]],Holidays[Date],Holidays[Event]))</f>
        <v/>
      </c>
      <c r="I28" s="360"/>
      <c r="J28" s="157">
        <f t="shared" si="0"/>
        <v>0</v>
      </c>
      <c r="K28" s="215">
        <f t="shared" si="2"/>
        <v>0</v>
      </c>
      <c r="L28" s="159">
        <f t="shared" si="1"/>
        <v>0</v>
      </c>
    </row>
    <row r="29" spans="1:12" ht="18" customHeight="1" x14ac:dyDescent="0.2">
      <c r="A29" s="9" t="b">
        <f>ISNA(_xlfn.XLOOKUP(TimeSheet_April[[#This Row],[Note For Other Assigned Duties]],Holidays[Event],Holidays[Event]))</f>
        <v>1</v>
      </c>
      <c r="C29" s="355">
        <f t="shared" si="3"/>
        <v>46499</v>
      </c>
      <c r="D29" s="356"/>
      <c r="E29" s="357"/>
      <c r="F29" s="358"/>
      <c r="G29" s="357"/>
      <c r="H29" s="359" t="str">
        <f>IF(_xlfn.XLOOKUP(TimeSheet_April[[#This Row],[Date(s)]],Holidays[Date],Holidays[Event])=0,"",_xlfn.XLOOKUP(TimeSheet_April[[#This Row],[Date(s)]],Holidays[Date],Holidays[Event]))</f>
        <v/>
      </c>
      <c r="I29" s="360"/>
      <c r="J29" s="157">
        <f t="shared" si="0"/>
        <v>0</v>
      </c>
      <c r="K29" s="215">
        <f t="shared" si="2"/>
        <v>0</v>
      </c>
      <c r="L29" s="159">
        <f t="shared" si="1"/>
        <v>0</v>
      </c>
    </row>
    <row r="30" spans="1:12" ht="18" customHeight="1" x14ac:dyDescent="0.2">
      <c r="A30" s="9" t="b">
        <f>ISNA(_xlfn.XLOOKUP(TimeSheet_April[[#This Row],[Note For Other Assigned Duties]],Holidays[Event],Holidays[Event]))</f>
        <v>1</v>
      </c>
      <c r="C30" s="355">
        <f t="shared" si="3"/>
        <v>46500</v>
      </c>
      <c r="D30" s="356"/>
      <c r="E30" s="357"/>
      <c r="F30" s="358"/>
      <c r="G30" s="357"/>
      <c r="H30" s="359" t="str">
        <f>IF(_xlfn.XLOOKUP(TimeSheet_April[[#This Row],[Date(s)]],Holidays[Date],Holidays[Event])=0,"",_xlfn.XLOOKUP(TimeSheet_April[[#This Row],[Date(s)]],Holidays[Date],Holidays[Event]))</f>
        <v/>
      </c>
      <c r="I30" s="360"/>
      <c r="J30" s="157">
        <f t="shared" si="0"/>
        <v>0</v>
      </c>
      <c r="K30" s="215">
        <f t="shared" si="2"/>
        <v>0</v>
      </c>
      <c r="L30" s="159">
        <f t="shared" si="1"/>
        <v>0</v>
      </c>
    </row>
    <row r="31" spans="1:12" ht="18" customHeight="1" x14ac:dyDescent="0.2">
      <c r="A31" s="9" t="b">
        <f>ISNA(_xlfn.XLOOKUP(TimeSheet_April[[#This Row],[Note For Other Assigned Duties]],Holidays[Event],Holidays[Event]))</f>
        <v>1</v>
      </c>
      <c r="C31" s="355">
        <f t="shared" si="3"/>
        <v>46501</v>
      </c>
      <c r="D31" s="356"/>
      <c r="E31" s="357"/>
      <c r="F31" s="358"/>
      <c r="G31" s="357"/>
      <c r="H31" s="359" t="str">
        <f>IF(_xlfn.XLOOKUP(TimeSheet_April[[#This Row],[Date(s)]],Holidays[Date],Holidays[Event])=0,"",_xlfn.XLOOKUP(TimeSheet_April[[#This Row],[Date(s)]],Holidays[Date],Holidays[Event]))</f>
        <v/>
      </c>
      <c r="I31" s="360"/>
      <c r="J31" s="157">
        <f t="shared" si="0"/>
        <v>0</v>
      </c>
      <c r="K31" s="215">
        <f t="shared" si="2"/>
        <v>0</v>
      </c>
      <c r="L31" s="159">
        <f t="shared" si="1"/>
        <v>0</v>
      </c>
    </row>
    <row r="32" spans="1:12" ht="18" customHeight="1" x14ac:dyDescent="0.2">
      <c r="A32" s="9" t="b">
        <f>ISNA(_xlfn.XLOOKUP(TimeSheet_April[[#This Row],[Note For Other Assigned Duties]],Holidays[Event],Holidays[Event]))</f>
        <v>1</v>
      </c>
      <c r="C32" s="355">
        <f t="shared" si="3"/>
        <v>46502</v>
      </c>
      <c r="D32" s="356"/>
      <c r="E32" s="357"/>
      <c r="F32" s="358"/>
      <c r="G32" s="357"/>
      <c r="H32" s="359" t="str">
        <f>IF(_xlfn.XLOOKUP(TimeSheet_April[[#This Row],[Date(s)]],Holidays[Date],Holidays[Event])=0,"",_xlfn.XLOOKUP(TimeSheet_April[[#This Row],[Date(s)]],Holidays[Date],Holidays[Event]))</f>
        <v/>
      </c>
      <c r="I32" s="360"/>
      <c r="J32" s="157">
        <f t="shared" si="0"/>
        <v>0</v>
      </c>
      <c r="K32" s="215">
        <f t="shared" si="2"/>
        <v>0</v>
      </c>
      <c r="L32" s="159">
        <f t="shared" si="1"/>
        <v>0</v>
      </c>
    </row>
    <row r="33" spans="1:12" ht="18" customHeight="1" x14ac:dyDescent="0.2">
      <c r="A33" s="9" t="b">
        <f>ISNA(_xlfn.XLOOKUP(TimeSheet_April[[#This Row],[Note For Other Assigned Duties]],Holidays[Event],Holidays[Event]))</f>
        <v>1</v>
      </c>
      <c r="C33" s="355">
        <f t="shared" si="3"/>
        <v>46503</v>
      </c>
      <c r="D33" s="356"/>
      <c r="E33" s="357"/>
      <c r="F33" s="358"/>
      <c r="G33" s="357"/>
      <c r="H33" s="359" t="str">
        <f>IF(_xlfn.XLOOKUP(TimeSheet_April[[#This Row],[Date(s)]],Holidays[Date],Holidays[Event])=0,"",_xlfn.XLOOKUP(TimeSheet_April[[#This Row],[Date(s)]],Holidays[Date],Holidays[Event]))</f>
        <v/>
      </c>
      <c r="I33" s="360"/>
      <c r="J33" s="157">
        <f t="shared" si="0"/>
        <v>0</v>
      </c>
      <c r="K33" s="215">
        <f t="shared" si="2"/>
        <v>0</v>
      </c>
      <c r="L33" s="159">
        <f t="shared" si="1"/>
        <v>0</v>
      </c>
    </row>
    <row r="34" spans="1:12" ht="18" customHeight="1" x14ac:dyDescent="0.2">
      <c r="A34" s="9" t="b">
        <f>ISNA(_xlfn.XLOOKUP(TimeSheet_April[[#This Row],[Note For Other Assigned Duties]],Holidays[Event],Holidays[Event]))</f>
        <v>1</v>
      </c>
      <c r="C34" s="355">
        <f t="shared" si="3"/>
        <v>46504</v>
      </c>
      <c r="D34" s="356"/>
      <c r="E34" s="357"/>
      <c r="F34" s="358"/>
      <c r="G34" s="357"/>
      <c r="H34" s="359" t="str">
        <f>IF(_xlfn.XLOOKUP(TimeSheet_April[[#This Row],[Date(s)]],Holidays[Date],Holidays[Event])=0,"",_xlfn.XLOOKUP(TimeSheet_April[[#This Row],[Date(s)]],Holidays[Date],Holidays[Event]))</f>
        <v/>
      </c>
      <c r="I34" s="360"/>
      <c r="J34" s="157">
        <f t="shared" si="0"/>
        <v>0</v>
      </c>
      <c r="K34" s="215">
        <f t="shared" si="2"/>
        <v>0</v>
      </c>
      <c r="L34" s="159">
        <f t="shared" si="1"/>
        <v>0</v>
      </c>
    </row>
    <row r="35" spans="1:12" ht="18" customHeight="1" x14ac:dyDescent="0.2">
      <c r="A35" s="9" t="b">
        <f>ISNA(_xlfn.XLOOKUP(TimeSheet_April[[#This Row],[Note For Other Assigned Duties]],Holidays[Event],Holidays[Event]))</f>
        <v>1</v>
      </c>
      <c r="C35" s="355">
        <f t="shared" si="3"/>
        <v>46505</v>
      </c>
      <c r="D35" s="356"/>
      <c r="E35" s="357"/>
      <c r="F35" s="358"/>
      <c r="G35" s="357"/>
      <c r="H35" s="359" t="str">
        <f>IF(_xlfn.XLOOKUP(TimeSheet_April[[#This Row],[Date(s)]],Holidays[Date],Holidays[Event])=0,"",_xlfn.XLOOKUP(TimeSheet_April[[#This Row],[Date(s)]],Holidays[Date],Holidays[Event]))</f>
        <v/>
      </c>
      <c r="I35" s="360"/>
      <c r="J35" s="157">
        <f t="shared" si="0"/>
        <v>0</v>
      </c>
      <c r="K35" s="215">
        <f t="shared" si="2"/>
        <v>0</v>
      </c>
      <c r="L35" s="159">
        <f t="shared" si="1"/>
        <v>0</v>
      </c>
    </row>
    <row r="36" spans="1:12" ht="18" customHeight="1" x14ac:dyDescent="0.2">
      <c r="A36" s="9" t="b">
        <f>ISNA(_xlfn.XLOOKUP(TimeSheet_April[[#This Row],[Note For Other Assigned Duties]],Holidays[Event],Holidays[Event]))</f>
        <v>1</v>
      </c>
      <c r="C36" s="355">
        <f t="shared" si="3"/>
        <v>46506</v>
      </c>
      <c r="D36" s="356"/>
      <c r="E36" s="357"/>
      <c r="F36" s="358"/>
      <c r="G36" s="357"/>
      <c r="H36" s="359" t="str">
        <f>IF(_xlfn.XLOOKUP(TimeSheet_April[[#This Row],[Date(s)]],Holidays[Date],Holidays[Event])=0,"",_xlfn.XLOOKUP(TimeSheet_April[[#This Row],[Date(s)]],Holidays[Date],Holidays[Event]))</f>
        <v/>
      </c>
      <c r="I36" s="360"/>
      <c r="J36" s="157">
        <f t="shared" si="0"/>
        <v>0</v>
      </c>
      <c r="K36" s="215">
        <f t="shared" si="2"/>
        <v>0</v>
      </c>
      <c r="L36" s="159">
        <f t="shared" si="1"/>
        <v>0</v>
      </c>
    </row>
    <row r="37" spans="1:12" ht="18" customHeight="1" thickBot="1" x14ac:dyDescent="0.25">
      <c r="A37" s="9" t="b">
        <f>ISNA(_xlfn.XLOOKUP(TimeSheet_April[[#This Row],[Note For Other Assigned Duties]],Holidays[Event],Holidays[Event]))</f>
        <v>1</v>
      </c>
      <c r="C37" s="361">
        <f>+C36+1</f>
        <v>46507</v>
      </c>
      <c r="D37" s="362"/>
      <c r="E37" s="363"/>
      <c r="F37" s="364"/>
      <c r="G37" s="363"/>
      <c r="H37" s="365" t="str">
        <f>IF(_xlfn.XLOOKUP(TimeSheet_April[[#This Row],[Date(s)]],Holidays[Date],Holidays[Event])=0,"",_xlfn.XLOOKUP(TimeSheet_April[[#This Row],[Date(s)]],Holidays[Date],Holidays[Event]))</f>
        <v/>
      </c>
      <c r="I37" s="366"/>
      <c r="J37" s="158">
        <f t="shared" si="0"/>
        <v>0</v>
      </c>
      <c r="K37" s="216">
        <f>IFERROR(D37+E37+G37+I37,0)</f>
        <v>0</v>
      </c>
      <c r="L37" s="160">
        <f t="shared" si="1"/>
        <v>0</v>
      </c>
    </row>
    <row r="38" spans="1:12" ht="42" customHeight="1" thickTop="1" x14ac:dyDescent="0.2">
      <c r="C38" s="150"/>
      <c r="D38" s="153"/>
      <c r="E38" s="153"/>
      <c r="F38" s="109"/>
      <c r="G38" s="153"/>
      <c r="H38" s="151"/>
      <c r="I38" s="152"/>
      <c r="J38" s="138"/>
      <c r="K38" s="155"/>
      <c r="L38" s="156"/>
    </row>
  </sheetData>
  <sheetProtection algorithmName="SHA-512" hashValue="b+S1Yq2qvxvu6NEDmNyjNX2WLH+u3Xc/Qg4chsNo+KaRmTvGzJayN68YpTVf/g4+wfGw3XdFx11vE/fcIwDd1A==" saltValue="Xn7uSV3d0j/1jdGNu65EKg==" spinCount="100000" sheet="1" objects="1" scenarios="1"/>
  <mergeCells count="11">
    <mergeCell ref="C1:J1"/>
    <mergeCell ref="K1:L1"/>
    <mergeCell ref="K2:L2"/>
    <mergeCell ref="K3:L3"/>
    <mergeCell ref="K4:L4"/>
    <mergeCell ref="D3:F3"/>
    <mergeCell ref="K5:L5"/>
    <mergeCell ref="K6:L6"/>
    <mergeCell ref="I2:I3"/>
    <mergeCell ref="J2:J3"/>
    <mergeCell ref="J4:J5"/>
  </mergeCells>
  <conditionalFormatting sqref="C8:I37">
    <cfRule type="expression" dxfId="3" priority="1">
      <formula>OR(IF(WEEKDAY($C8)=1,1),IF(WEEKDAY($C8)=7,1),IF($A8=FALSE,1))</formula>
    </cfRule>
  </conditionalFormatting>
  <dataValidations count="19">
    <dataValidation allowBlank="1" showInputMessage="1" showErrorMessage="1" prompt="adsfa" sqref="I2" xr:uid="{00000000-0002-0000-1900-000000000000}"/>
    <dataValidation allowBlank="1" showInputMessage="1" showErrorMessage="1" prompt="Total Assignable Hours Worked to date are automatically calculated in cell below" sqref="J4 F5" xr:uid="{00000000-0002-0000-1900-000001000000}"/>
    <dataValidation allowBlank="1" showInputMessage="1" showErrorMessage="1" prompt="Total Assignable Hours Worked to date automatically calculated in this cell." sqref="F6 J6" xr:uid="{00000000-0002-0000-1900-000002000000}"/>
    <dataValidation allowBlank="1" showInputMessage="1" showErrorMessage="1" prompt="Assigned Hours Worked are automatically calculated in this column under this heading." sqref="K7:L7" xr:uid="{00000000-0002-0000-1900-000003000000}"/>
    <dataValidation allowBlank="1" showInputMessage="1" showErrorMessage="1" prompt="Enter Assigned Time After School in this column under this heading." sqref="I7 J8:J34" xr:uid="{00000000-0002-0000-1900-000004000000}"/>
    <dataValidation allowBlank="1" showInputMessage="1" showErrorMessage="1" prompt="Enter Date in this column under this heading. Use heading filters to find specific entries" sqref="C7" xr:uid="{00000000-0002-0000-1900-000005000000}"/>
    <dataValidation allowBlank="1" showInputMessage="1" showErrorMessage="1" prompt="Total Hours Worked are automatically calculated in this cell" sqref="D6:E6" xr:uid="{00000000-0002-0000-1900-000006000000}"/>
    <dataValidation allowBlank="1" showInputMessage="1" showErrorMessage="1" prompt="Enter Total Work Week Hours in this cell" sqref="C6" xr:uid="{00000000-0002-0000-1900-000007000000}"/>
    <dataValidation allowBlank="1" showInputMessage="1" showErrorMessage="1" prompt="Regular Hours are automatically calculated in cell below" sqref="D5" xr:uid="{00000000-0002-0000-1900-000008000000}"/>
    <dataValidation allowBlank="1" showInputMessage="1" showErrorMessage="1" prompt="Total Assignable Hours Worked are automatically calculated in cell below" sqref="E5" xr:uid="{00000000-0002-0000-1900-000009000000}"/>
    <dataValidation allowBlank="1" showInputMessage="1" showErrorMessage="1" prompt="Enter Total Assignable Hours in cell below" sqref="C5" xr:uid="{00000000-0002-0000-1900-00000A000000}"/>
    <dataValidation allowBlank="1" showInputMessage="1" showErrorMessage="1" prompt="Enter School Name in this cell" sqref="D3" xr:uid="{00000000-0002-0000-1900-00000B000000}"/>
    <dataValidation allowBlank="1" showInputMessage="1" showErrorMessage="1" prompt="Enter School Name in cell to the right" sqref="C3" xr:uid="{00000000-0002-0000-1900-00000C000000}"/>
    <dataValidation allowBlank="1" showInputMessage="1" showErrorMessage="1" prompt="Enter Teacher's FTE in this cell" sqref="E2" xr:uid="{E39215DE-9E2B-4E79-901D-644D5213A04B}"/>
    <dataValidation allowBlank="1" showInputMessage="1" showErrorMessage="1" prompt="Enter Teacher Name in this cell" sqref="D2" xr:uid="{00000000-0002-0000-1900-00000E000000}"/>
    <dataValidation allowBlank="1" showInputMessage="1" showErrorMessage="1" prompt="Enter Teacher Name and FTE in cells to the right" sqref="C2" xr:uid="{00000000-0002-0000-1900-00000F000000}"/>
    <dataValidation allowBlank="1" showInputMessage="1" showErrorMessage="1" prompt="Enter Teacher and School details in cells below" sqref="C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900-000011000000}"/>
    <dataValidation allowBlank="1" showErrorMessage="1" sqref="C8:G38 G5:H6 M1:M6 O1:O2 J35:J38 G2:H3 N10:R37 S7:XFD37 Q7:R9 M38:XFD1048576 Q1:XFD6 N5:O7 I8:I10 J2 K38:L38 C39:L1048576 K8:M37 I34:I36 I13:I15 I27:I29 P1:P7 I20:I21 A2:B1048576" xr:uid="{00000000-0002-0000-1900-000012000000}"/>
  </dataValidations>
  <hyperlinks>
    <hyperlink ref="K2" location="'Mon-Day 1-S1'!Print_Titles" display="MON | Day 1 - Sem 1" xr:uid="{00000000-0004-0000-1900-000002000000}"/>
    <hyperlink ref="K3" location="'Tue-Day 2-S1'!Print_Titles" display="TUE | Day 2 - Sem 1" xr:uid="{00000000-0004-0000-1900-000003000000}"/>
    <hyperlink ref="K4" location="'Wed-Day 3-S1'!Print_Titles" display="WED | Day 3 - Sem 1" xr:uid="{00000000-0004-0000-1900-000004000000}"/>
    <hyperlink ref="K5" location="'Thu-Day 4-S1'!Print_Titles" display="THU | Day 4 - Sem 1" xr:uid="{00000000-0004-0000-1900-000005000000}"/>
    <hyperlink ref="K6" location="'Fri-Day 5-S1'!Print_Titles" display="FRI | Day 5 - Sem 1" xr:uid="{00000000-0004-0000-1900-000006000000}"/>
    <hyperlink ref="N2" location="'Day 6-S2'!A1" display="Day 6 - Sem 1" xr:uid="{00000000-0004-0000-1900-000007000000}"/>
    <hyperlink ref="N3" location="'Early Out 1-S2'!A1" display="Early Out 1 - Sem 1" xr:uid="{00000000-0004-0000-1900-000008000000}"/>
    <hyperlink ref="N4" location="'Early Out 2-S2'!A1" display="Early Out 2 - Sem 1" xr:uid="{00000000-0004-0000-1900-000009000000}"/>
    <hyperlink ref="K2:L2" location="'Mon-Day 1-S2'!A1" display="MON | Day 1 - Sem 1" xr:uid="{00000000-0004-0000-1900-00000A000000}"/>
    <hyperlink ref="K3:L3" location="'Tue-Day 2-S2'!A1" display="TUE | Day 2 - Sem 1" xr:uid="{00000000-0004-0000-1900-00000B000000}"/>
    <hyperlink ref="K4:L4" location="'Wed-Day 3-S2'!A1" display="WED | Day 3 - Sem 1" xr:uid="{00000000-0004-0000-1900-00000C000000}"/>
    <hyperlink ref="K5:L5" location="'Thu-Day 4-S2'!A1" display="THU | Day 4 - Sem 1" xr:uid="{00000000-0004-0000-1900-00000D000000}"/>
    <hyperlink ref="K6:L6" location="'Fri-Day 5-S2'!A1" display="FRI | Day 5 - Sem 1" xr:uid="{00000000-0004-0000-1900-00000E000000}"/>
  </hyperlinks>
  <printOptions horizontalCentered="1"/>
  <pageMargins left="0.25" right="0.25" top="0.75" bottom="0.75" header="0.3" footer="0.3"/>
  <pageSetup scale="88"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884241B5-0FEB-F247-A552-8393088D1B54}">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4"/>
    <pageSetUpPr fitToPage="1"/>
  </sheetPr>
  <dimension ref="A1:P39"/>
  <sheetViews>
    <sheetView showGridLines="0" zoomScale="75" zoomScaleNormal="75" workbookViewId="0">
      <pane xSplit="15" ySplit="7" topLeftCell="P26" activePane="bottomRight" state="frozen"/>
      <selection activeCell="E6" sqref="B6:E6"/>
      <selection pane="topRight" activeCell="E6" sqref="B6:E6"/>
      <selection pane="bottomLeft" activeCell="E6" sqref="B6:E6"/>
      <selection pane="bottomRight" activeCell="G46" sqref="G46"/>
    </sheetView>
  </sheetViews>
  <sheetFormatPr defaultColWidth="9" defaultRowHeight="20.25" customHeight="1" x14ac:dyDescent="0.2"/>
  <cols>
    <col min="1" max="1" width="10.25" style="9" hidden="1" customWidth="1"/>
    <col min="2" max="2" width="3.625" style="9" customWidth="1"/>
    <col min="3" max="3" width="21.125" style="9" customWidth="1"/>
    <col min="4" max="4" width="14.125" style="9" customWidth="1"/>
    <col min="5" max="5" width="20.125" style="9" customWidth="1"/>
    <col min="6" max="6" width="17.125" style="9" customWidth="1"/>
    <col min="7" max="7" width="16.125" style="9" customWidth="1"/>
    <col min="8" max="8" width="20.5" style="9" customWidth="1"/>
    <col min="9" max="9" width="15.875" style="9" customWidth="1"/>
    <col min="10" max="10" width="17.12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67</v>
      </c>
      <c r="D1" s="594"/>
      <c r="E1" s="594"/>
      <c r="F1" s="594"/>
      <c r="G1" s="594"/>
      <c r="H1" s="594"/>
      <c r="I1" s="594"/>
      <c r="J1" s="595"/>
      <c r="K1" s="577" t="s">
        <v>19</v>
      </c>
      <c r="L1" s="578"/>
      <c r="M1" s="131" t="s">
        <v>16</v>
      </c>
      <c r="N1" s="130" t="s">
        <v>19</v>
      </c>
      <c r="O1" s="131" t="s">
        <v>16</v>
      </c>
      <c r="P1" s="56"/>
    </row>
    <row r="2" spans="1:16" ht="46.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46.5"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April!C6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14">
        <f>H4-E6</f>
        <v>1200</v>
      </c>
      <c r="D6" s="210">
        <f>SUM(J8:J38)/60</f>
        <v>0</v>
      </c>
      <c r="E6" s="211">
        <f>SUM(L8:L38)</f>
        <v>0</v>
      </c>
      <c r="F6" s="170">
        <f>April!F6+E6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ISNA(_xlfn.XLOOKUP(TimeSheet_May[[#This Row],[Note For Other Assigned Duties]],Holidays[Event],Holidays[Event]))</f>
        <v>1</v>
      </c>
      <c r="C8" s="355">
        <f>+April!C37+1</f>
        <v>46508</v>
      </c>
      <c r="D8" s="356"/>
      <c r="E8" s="357"/>
      <c r="F8" s="358"/>
      <c r="G8" s="357"/>
      <c r="H8" s="359" t="str">
        <f>IF(_xlfn.XLOOKUP(TimeSheet_May[[#This Row],[Date(s)]],Holidays[Date],Holidays[Event])=0,"",_xlfn.XLOOKUP(TimeSheet_May[[#This Row],[Date(s)]],Holidays[Date],Holidays[Event]))</f>
        <v/>
      </c>
      <c r="I8" s="360"/>
      <c r="J8" s="146">
        <f t="shared" ref="J8:J38" si="0">F8</f>
        <v>0</v>
      </c>
      <c r="K8" s="212">
        <f t="shared" ref="K8:K38" si="1">IFERROR(D8+E8+G8+I8,0)</f>
        <v>0</v>
      </c>
      <c r="L8" s="159">
        <f t="shared" ref="L8:L38" si="2">IFERROR(K8/60,0)</f>
        <v>0</v>
      </c>
    </row>
    <row r="9" spans="1:16" ht="18" customHeight="1" x14ac:dyDescent="0.2">
      <c r="A9" s="9" t="b">
        <f>ISNA(_xlfn.XLOOKUP(TimeSheet_May[[#This Row],[Note For Other Assigned Duties]],Holidays[Event],Holidays[Event]))</f>
        <v>1</v>
      </c>
      <c r="C9" s="355">
        <f>+C8+1</f>
        <v>46509</v>
      </c>
      <c r="D9" s="356"/>
      <c r="E9" s="357"/>
      <c r="F9" s="358"/>
      <c r="G9" s="357"/>
      <c r="H9" s="359" t="str">
        <f>IF(_xlfn.XLOOKUP(TimeSheet_May[[#This Row],[Date(s)]],Holidays[Date],Holidays[Event])=0,"",_xlfn.XLOOKUP(TimeSheet_May[[#This Row],[Date(s)]],Holidays[Date],Holidays[Event]))</f>
        <v/>
      </c>
      <c r="I9" s="360"/>
      <c r="J9" s="146">
        <f t="shared" si="0"/>
        <v>0</v>
      </c>
      <c r="K9" s="212">
        <f t="shared" si="1"/>
        <v>0</v>
      </c>
      <c r="L9" s="159">
        <f t="shared" si="2"/>
        <v>0</v>
      </c>
    </row>
    <row r="10" spans="1:16" ht="18" customHeight="1" x14ac:dyDescent="0.2">
      <c r="A10" s="9" t="b">
        <f>ISNA(_xlfn.XLOOKUP(TimeSheet_May[[#This Row],[Note For Other Assigned Duties]],Holidays[Event],Holidays[Event]))</f>
        <v>1</v>
      </c>
      <c r="C10" s="355">
        <f t="shared" ref="C10:C37" si="3">+C9+1</f>
        <v>46510</v>
      </c>
      <c r="D10" s="356"/>
      <c r="E10" s="357"/>
      <c r="F10" s="358"/>
      <c r="G10" s="357"/>
      <c r="H10" s="359" t="str">
        <f>IF(_xlfn.XLOOKUP(TimeSheet_May[[#This Row],[Date(s)]],Holidays[Date],Holidays[Event])=0,"",_xlfn.XLOOKUP(TimeSheet_May[[#This Row],[Date(s)]],Holidays[Date],Holidays[Event]))</f>
        <v/>
      </c>
      <c r="I10" s="360"/>
      <c r="J10" s="146">
        <f t="shared" si="0"/>
        <v>0</v>
      </c>
      <c r="K10" s="212">
        <f t="shared" si="1"/>
        <v>0</v>
      </c>
      <c r="L10" s="159">
        <f t="shared" si="2"/>
        <v>0</v>
      </c>
    </row>
    <row r="11" spans="1:16" ht="18" customHeight="1" x14ac:dyDescent="0.2">
      <c r="A11" s="9" t="b">
        <f>ISNA(_xlfn.XLOOKUP(TimeSheet_May[[#This Row],[Note For Other Assigned Duties]],Holidays[Event],Holidays[Event]))</f>
        <v>1</v>
      </c>
      <c r="C11" s="355">
        <f t="shared" si="3"/>
        <v>46511</v>
      </c>
      <c r="D11" s="356"/>
      <c r="E11" s="357"/>
      <c r="F11" s="358"/>
      <c r="G11" s="357"/>
      <c r="H11" s="359" t="str">
        <f>IF(_xlfn.XLOOKUP(TimeSheet_May[[#This Row],[Date(s)]],Holidays[Date],Holidays[Event])=0,"",_xlfn.XLOOKUP(TimeSheet_May[[#This Row],[Date(s)]],Holidays[Date],Holidays[Event]))</f>
        <v/>
      </c>
      <c r="I11" s="360"/>
      <c r="J11" s="146">
        <f t="shared" si="0"/>
        <v>0</v>
      </c>
      <c r="K11" s="212">
        <f t="shared" si="1"/>
        <v>0</v>
      </c>
      <c r="L11" s="159">
        <f t="shared" si="2"/>
        <v>0</v>
      </c>
    </row>
    <row r="12" spans="1:16" ht="18" customHeight="1" x14ac:dyDescent="0.2">
      <c r="A12" s="9" t="b">
        <f>ISNA(_xlfn.XLOOKUP(TimeSheet_May[[#This Row],[Note For Other Assigned Duties]],Holidays[Event],Holidays[Event]))</f>
        <v>1</v>
      </c>
      <c r="C12" s="355">
        <f t="shared" si="3"/>
        <v>46512</v>
      </c>
      <c r="D12" s="356"/>
      <c r="E12" s="357"/>
      <c r="F12" s="358"/>
      <c r="G12" s="357"/>
      <c r="H12" s="359" t="str">
        <f>IF(_xlfn.XLOOKUP(TimeSheet_May[[#This Row],[Date(s)]],Holidays[Date],Holidays[Event])=0,"",_xlfn.XLOOKUP(TimeSheet_May[[#This Row],[Date(s)]],Holidays[Date],Holidays[Event]))</f>
        <v/>
      </c>
      <c r="I12" s="360"/>
      <c r="J12" s="146">
        <f t="shared" si="0"/>
        <v>0</v>
      </c>
      <c r="K12" s="212">
        <f t="shared" si="1"/>
        <v>0</v>
      </c>
      <c r="L12" s="159">
        <f t="shared" si="2"/>
        <v>0</v>
      </c>
    </row>
    <row r="13" spans="1:16" ht="18" customHeight="1" x14ac:dyDescent="0.2">
      <c r="A13" s="9" t="b">
        <f>ISNA(_xlfn.XLOOKUP(TimeSheet_May[[#This Row],[Note For Other Assigned Duties]],Holidays[Event],Holidays[Event]))</f>
        <v>1</v>
      </c>
      <c r="C13" s="355">
        <f t="shared" si="3"/>
        <v>46513</v>
      </c>
      <c r="D13" s="356"/>
      <c r="E13" s="357"/>
      <c r="F13" s="358"/>
      <c r="G13" s="357"/>
      <c r="H13" s="359" t="str">
        <f>IF(_xlfn.XLOOKUP(TimeSheet_May[[#This Row],[Date(s)]],Holidays[Date],Holidays[Event])=0,"",_xlfn.XLOOKUP(TimeSheet_May[[#This Row],[Date(s)]],Holidays[Date],Holidays[Event]))</f>
        <v/>
      </c>
      <c r="I13" s="360"/>
      <c r="J13" s="146">
        <f t="shared" si="0"/>
        <v>0</v>
      </c>
      <c r="K13" s="212">
        <f t="shared" si="1"/>
        <v>0</v>
      </c>
      <c r="L13" s="159">
        <f t="shared" si="2"/>
        <v>0</v>
      </c>
    </row>
    <row r="14" spans="1:16" ht="18" customHeight="1" x14ac:dyDescent="0.2">
      <c r="A14" s="9" t="b">
        <f>ISNA(_xlfn.XLOOKUP(TimeSheet_May[[#This Row],[Note For Other Assigned Duties]],Holidays[Event],Holidays[Event]))</f>
        <v>1</v>
      </c>
      <c r="C14" s="355">
        <f t="shared" si="3"/>
        <v>46514</v>
      </c>
      <c r="D14" s="356"/>
      <c r="E14" s="357"/>
      <c r="F14" s="358"/>
      <c r="G14" s="357"/>
      <c r="H14" s="359" t="str">
        <f>IF(_xlfn.XLOOKUP(TimeSheet_May[[#This Row],[Date(s)]],Holidays[Date],Holidays[Event])=0,"",_xlfn.XLOOKUP(TimeSheet_May[[#This Row],[Date(s)]],Holidays[Date],Holidays[Event]))</f>
        <v/>
      </c>
      <c r="I14" s="360"/>
      <c r="J14" s="146">
        <f t="shared" si="0"/>
        <v>0</v>
      </c>
      <c r="K14" s="212">
        <f t="shared" si="1"/>
        <v>0</v>
      </c>
      <c r="L14" s="159">
        <f t="shared" si="2"/>
        <v>0</v>
      </c>
    </row>
    <row r="15" spans="1:16" ht="18" customHeight="1" x14ac:dyDescent="0.2">
      <c r="A15" s="9" t="b">
        <f>ISNA(_xlfn.XLOOKUP(TimeSheet_May[[#This Row],[Note For Other Assigned Duties]],Holidays[Event],Holidays[Event]))</f>
        <v>1</v>
      </c>
      <c r="C15" s="355">
        <f t="shared" si="3"/>
        <v>46515</v>
      </c>
      <c r="D15" s="356"/>
      <c r="E15" s="357"/>
      <c r="F15" s="358"/>
      <c r="G15" s="357"/>
      <c r="H15" s="359" t="str">
        <f>IF(_xlfn.XLOOKUP(TimeSheet_May[[#This Row],[Date(s)]],Holidays[Date],Holidays[Event])=0,"",_xlfn.XLOOKUP(TimeSheet_May[[#This Row],[Date(s)]],Holidays[Date],Holidays[Event]))</f>
        <v/>
      </c>
      <c r="I15" s="360"/>
      <c r="J15" s="146">
        <f t="shared" si="0"/>
        <v>0</v>
      </c>
      <c r="K15" s="212">
        <f t="shared" si="1"/>
        <v>0</v>
      </c>
      <c r="L15" s="159">
        <f t="shared" si="2"/>
        <v>0</v>
      </c>
    </row>
    <row r="16" spans="1:16" ht="18" customHeight="1" x14ac:dyDescent="0.2">
      <c r="A16" s="9" t="b">
        <f>ISNA(_xlfn.XLOOKUP(TimeSheet_May[[#This Row],[Note For Other Assigned Duties]],Holidays[Event],Holidays[Event]))</f>
        <v>1</v>
      </c>
      <c r="C16" s="355">
        <f t="shared" si="3"/>
        <v>46516</v>
      </c>
      <c r="D16" s="356"/>
      <c r="E16" s="357"/>
      <c r="F16" s="358"/>
      <c r="G16" s="357"/>
      <c r="H16" s="359" t="str">
        <f>IF(_xlfn.XLOOKUP(TimeSheet_May[[#This Row],[Date(s)]],Holidays[Date],Holidays[Event])=0,"",_xlfn.XLOOKUP(TimeSheet_May[[#This Row],[Date(s)]],Holidays[Date],Holidays[Event]))</f>
        <v/>
      </c>
      <c r="I16" s="360"/>
      <c r="J16" s="146">
        <f t="shared" si="0"/>
        <v>0</v>
      </c>
      <c r="K16" s="212">
        <f t="shared" si="1"/>
        <v>0</v>
      </c>
      <c r="L16" s="159">
        <f t="shared" si="2"/>
        <v>0</v>
      </c>
    </row>
    <row r="17" spans="1:12" ht="18" customHeight="1" x14ac:dyDescent="0.2">
      <c r="A17" s="9" t="b">
        <f>ISNA(_xlfn.XLOOKUP(TimeSheet_May[[#This Row],[Note For Other Assigned Duties]],Holidays[Event],Holidays[Event]))</f>
        <v>1</v>
      </c>
      <c r="C17" s="355">
        <f t="shared" si="3"/>
        <v>46517</v>
      </c>
      <c r="D17" s="356"/>
      <c r="E17" s="357"/>
      <c r="F17" s="358"/>
      <c r="G17" s="357"/>
      <c r="H17" s="359" t="str">
        <f>IF(_xlfn.XLOOKUP(TimeSheet_May[[#This Row],[Date(s)]],Holidays[Date],Holidays[Event])=0,"",_xlfn.XLOOKUP(TimeSheet_May[[#This Row],[Date(s)]],Holidays[Date],Holidays[Event]))</f>
        <v/>
      </c>
      <c r="I17" s="360"/>
      <c r="J17" s="146">
        <f t="shared" si="0"/>
        <v>0</v>
      </c>
      <c r="K17" s="212">
        <f t="shared" si="1"/>
        <v>0</v>
      </c>
      <c r="L17" s="159">
        <f t="shared" si="2"/>
        <v>0</v>
      </c>
    </row>
    <row r="18" spans="1:12" ht="18" customHeight="1" x14ac:dyDescent="0.2">
      <c r="A18" s="9" t="b">
        <f>ISNA(_xlfn.XLOOKUP(TimeSheet_May[[#This Row],[Note For Other Assigned Duties]],Holidays[Event],Holidays[Event]))</f>
        <v>1</v>
      </c>
      <c r="C18" s="355">
        <f t="shared" si="3"/>
        <v>46518</v>
      </c>
      <c r="D18" s="356"/>
      <c r="E18" s="357"/>
      <c r="F18" s="358"/>
      <c r="G18" s="357"/>
      <c r="H18" s="359" t="str">
        <f>IF(_xlfn.XLOOKUP(TimeSheet_May[[#This Row],[Date(s)]],Holidays[Date],Holidays[Event])=0,"",_xlfn.XLOOKUP(TimeSheet_May[[#This Row],[Date(s)]],Holidays[Date],Holidays[Event]))</f>
        <v/>
      </c>
      <c r="I18" s="360"/>
      <c r="J18" s="146">
        <f t="shared" si="0"/>
        <v>0</v>
      </c>
      <c r="K18" s="212">
        <f t="shared" si="1"/>
        <v>0</v>
      </c>
      <c r="L18" s="159">
        <f t="shared" si="2"/>
        <v>0</v>
      </c>
    </row>
    <row r="19" spans="1:12" ht="18" customHeight="1" x14ac:dyDescent="0.2">
      <c r="A19" s="9" t="b">
        <f>ISNA(_xlfn.XLOOKUP(TimeSheet_May[[#This Row],[Note For Other Assigned Duties]],Holidays[Event],Holidays[Event]))</f>
        <v>1</v>
      </c>
      <c r="C19" s="355">
        <f t="shared" si="3"/>
        <v>46519</v>
      </c>
      <c r="D19" s="356"/>
      <c r="E19" s="357"/>
      <c r="F19" s="358"/>
      <c r="G19" s="357"/>
      <c r="H19" s="359" t="str">
        <f>IF(_xlfn.XLOOKUP(TimeSheet_May[[#This Row],[Date(s)]],Holidays[Date],Holidays[Event])=0,"",_xlfn.XLOOKUP(TimeSheet_May[[#This Row],[Date(s)]],Holidays[Date],Holidays[Event]))</f>
        <v/>
      </c>
      <c r="I19" s="360"/>
      <c r="J19" s="146">
        <f t="shared" si="0"/>
        <v>0</v>
      </c>
      <c r="K19" s="212">
        <f t="shared" si="1"/>
        <v>0</v>
      </c>
      <c r="L19" s="159">
        <f t="shared" si="2"/>
        <v>0</v>
      </c>
    </row>
    <row r="20" spans="1:12" ht="18" customHeight="1" x14ac:dyDescent="0.2">
      <c r="A20" s="9" t="b">
        <f>ISNA(_xlfn.XLOOKUP(TimeSheet_May[[#This Row],[Note For Other Assigned Duties]],Holidays[Event],Holidays[Event]))</f>
        <v>1</v>
      </c>
      <c r="C20" s="355">
        <f t="shared" si="3"/>
        <v>46520</v>
      </c>
      <c r="D20" s="356"/>
      <c r="E20" s="357"/>
      <c r="F20" s="358"/>
      <c r="G20" s="357"/>
      <c r="H20" s="359" t="str">
        <f>IF(_xlfn.XLOOKUP(TimeSheet_May[[#This Row],[Date(s)]],Holidays[Date],Holidays[Event])=0,"",_xlfn.XLOOKUP(TimeSheet_May[[#This Row],[Date(s)]],Holidays[Date],Holidays[Event]))</f>
        <v/>
      </c>
      <c r="I20" s="360"/>
      <c r="J20" s="146">
        <f t="shared" si="0"/>
        <v>0</v>
      </c>
      <c r="K20" s="212">
        <f t="shared" si="1"/>
        <v>0</v>
      </c>
      <c r="L20" s="159">
        <f t="shared" si="2"/>
        <v>0</v>
      </c>
    </row>
    <row r="21" spans="1:12" ht="18" customHeight="1" x14ac:dyDescent="0.2">
      <c r="A21" s="9" t="b">
        <f>ISNA(_xlfn.XLOOKUP(TimeSheet_May[[#This Row],[Note For Other Assigned Duties]],Holidays[Event],Holidays[Event]))</f>
        <v>1</v>
      </c>
      <c r="C21" s="355">
        <f t="shared" si="3"/>
        <v>46521</v>
      </c>
      <c r="D21" s="356"/>
      <c r="E21" s="357"/>
      <c r="F21" s="358"/>
      <c r="G21" s="357"/>
      <c r="H21" s="359" t="str">
        <f>IF(_xlfn.XLOOKUP(TimeSheet_May[[#This Row],[Date(s)]],Holidays[Date],Holidays[Event])=0,"",_xlfn.XLOOKUP(TimeSheet_May[[#This Row],[Date(s)]],Holidays[Date],Holidays[Event]))</f>
        <v/>
      </c>
      <c r="I21" s="360"/>
      <c r="J21" s="146">
        <f t="shared" si="0"/>
        <v>0</v>
      </c>
      <c r="K21" s="212">
        <f t="shared" si="1"/>
        <v>0</v>
      </c>
      <c r="L21" s="159">
        <f t="shared" si="2"/>
        <v>0</v>
      </c>
    </row>
    <row r="22" spans="1:12" ht="18" customHeight="1" x14ac:dyDescent="0.2">
      <c r="A22" s="9" t="b">
        <f>ISNA(_xlfn.XLOOKUP(TimeSheet_May[[#This Row],[Note For Other Assigned Duties]],Holidays[Event],Holidays[Event]))</f>
        <v>1</v>
      </c>
      <c r="C22" s="355">
        <f t="shared" si="3"/>
        <v>46522</v>
      </c>
      <c r="D22" s="356"/>
      <c r="E22" s="357"/>
      <c r="F22" s="358"/>
      <c r="G22" s="357"/>
      <c r="H22" s="359" t="str">
        <f>IF(_xlfn.XLOOKUP(TimeSheet_May[[#This Row],[Date(s)]],Holidays[Date],Holidays[Event])=0,"",_xlfn.XLOOKUP(TimeSheet_May[[#This Row],[Date(s)]],Holidays[Date],Holidays[Event]))</f>
        <v/>
      </c>
      <c r="I22" s="360"/>
      <c r="J22" s="146">
        <f t="shared" si="0"/>
        <v>0</v>
      </c>
      <c r="K22" s="212">
        <f t="shared" si="1"/>
        <v>0</v>
      </c>
      <c r="L22" s="159">
        <f t="shared" si="2"/>
        <v>0</v>
      </c>
    </row>
    <row r="23" spans="1:12" ht="18" customHeight="1" x14ac:dyDescent="0.2">
      <c r="A23" s="9" t="b">
        <f>ISNA(_xlfn.XLOOKUP(TimeSheet_May[[#This Row],[Note For Other Assigned Duties]],Holidays[Event],Holidays[Event]))</f>
        <v>1</v>
      </c>
      <c r="C23" s="355">
        <f t="shared" si="3"/>
        <v>46523</v>
      </c>
      <c r="D23" s="356"/>
      <c r="E23" s="357"/>
      <c r="F23" s="358"/>
      <c r="G23" s="357"/>
      <c r="H23" s="359" t="str">
        <f>IF(_xlfn.XLOOKUP(TimeSheet_May[[#This Row],[Date(s)]],Holidays[Date],Holidays[Event])=0,"",_xlfn.XLOOKUP(TimeSheet_May[[#This Row],[Date(s)]],Holidays[Date],Holidays[Event]))</f>
        <v/>
      </c>
      <c r="I23" s="360"/>
      <c r="J23" s="146">
        <f t="shared" si="0"/>
        <v>0</v>
      </c>
      <c r="K23" s="212">
        <f t="shared" si="1"/>
        <v>0</v>
      </c>
      <c r="L23" s="159">
        <f t="shared" si="2"/>
        <v>0</v>
      </c>
    </row>
    <row r="24" spans="1:12" ht="18" customHeight="1" x14ac:dyDescent="0.2">
      <c r="A24" s="9" t="b">
        <f>ISNA(_xlfn.XLOOKUP(TimeSheet_May[[#This Row],[Note For Other Assigned Duties]],Holidays[Event],Holidays[Event]))</f>
        <v>1</v>
      </c>
      <c r="C24" s="355">
        <f t="shared" si="3"/>
        <v>46524</v>
      </c>
      <c r="D24" s="356"/>
      <c r="E24" s="357"/>
      <c r="F24" s="358"/>
      <c r="G24" s="357"/>
      <c r="H24" s="359" t="str">
        <f>IF(_xlfn.XLOOKUP(TimeSheet_May[[#This Row],[Date(s)]],Holidays[Date],Holidays[Event])=0,"",_xlfn.XLOOKUP(TimeSheet_May[[#This Row],[Date(s)]],Holidays[Date],Holidays[Event]))</f>
        <v/>
      </c>
      <c r="I24" s="360"/>
      <c r="J24" s="146">
        <f t="shared" si="0"/>
        <v>0</v>
      </c>
      <c r="K24" s="212">
        <f t="shared" si="1"/>
        <v>0</v>
      </c>
      <c r="L24" s="159">
        <f t="shared" si="2"/>
        <v>0</v>
      </c>
    </row>
    <row r="25" spans="1:12" ht="18" customHeight="1" x14ac:dyDescent="0.2">
      <c r="A25" s="9" t="b">
        <f>ISNA(_xlfn.XLOOKUP(TimeSheet_May[[#This Row],[Note For Other Assigned Duties]],Holidays[Event],Holidays[Event]))</f>
        <v>1</v>
      </c>
      <c r="C25" s="355">
        <f t="shared" si="3"/>
        <v>46525</v>
      </c>
      <c r="D25" s="356"/>
      <c r="E25" s="357"/>
      <c r="F25" s="358"/>
      <c r="G25" s="357"/>
      <c r="H25" s="359" t="str">
        <f>IF(_xlfn.XLOOKUP(TimeSheet_May[[#This Row],[Date(s)]],Holidays[Date],Holidays[Event])=0,"",_xlfn.XLOOKUP(TimeSheet_May[[#This Row],[Date(s)]],Holidays[Date],Holidays[Event]))</f>
        <v/>
      </c>
      <c r="I25" s="360"/>
      <c r="J25" s="146">
        <f t="shared" si="0"/>
        <v>0</v>
      </c>
      <c r="K25" s="212">
        <f t="shared" si="1"/>
        <v>0</v>
      </c>
      <c r="L25" s="159">
        <f t="shared" si="2"/>
        <v>0</v>
      </c>
    </row>
    <row r="26" spans="1:12" ht="18" customHeight="1" x14ac:dyDescent="0.2">
      <c r="A26" s="9" t="b">
        <f>ISNA(_xlfn.XLOOKUP(TimeSheet_May[[#This Row],[Note For Other Assigned Duties]],Holidays[Event],Holidays[Event]))</f>
        <v>1</v>
      </c>
      <c r="C26" s="355">
        <f t="shared" si="3"/>
        <v>46526</v>
      </c>
      <c r="D26" s="356"/>
      <c r="E26" s="357"/>
      <c r="F26" s="358"/>
      <c r="G26" s="357"/>
      <c r="H26" s="359" t="str">
        <f>IF(_xlfn.XLOOKUP(TimeSheet_May[[#This Row],[Date(s)]],Holidays[Date],Holidays[Event])=0,"",_xlfn.XLOOKUP(TimeSheet_May[[#This Row],[Date(s)]],Holidays[Date],Holidays[Event]))</f>
        <v/>
      </c>
      <c r="I26" s="360"/>
      <c r="J26" s="146">
        <f t="shared" si="0"/>
        <v>0</v>
      </c>
      <c r="K26" s="212">
        <f t="shared" si="1"/>
        <v>0</v>
      </c>
      <c r="L26" s="159">
        <f t="shared" si="2"/>
        <v>0</v>
      </c>
    </row>
    <row r="27" spans="1:12" ht="18" customHeight="1" x14ac:dyDescent="0.2">
      <c r="A27" s="9" t="b">
        <f>ISNA(_xlfn.XLOOKUP(TimeSheet_May[[#This Row],[Note For Other Assigned Duties]],Holidays[Event],Holidays[Event]))</f>
        <v>1</v>
      </c>
      <c r="C27" s="355">
        <f t="shared" si="3"/>
        <v>46527</v>
      </c>
      <c r="D27" s="356"/>
      <c r="E27" s="357"/>
      <c r="F27" s="358"/>
      <c r="G27" s="357"/>
      <c r="H27" s="359" t="str">
        <f>IF(_xlfn.XLOOKUP(TimeSheet_May[[#This Row],[Date(s)]],Holidays[Date],Holidays[Event])=0,"",_xlfn.XLOOKUP(TimeSheet_May[[#This Row],[Date(s)]],Holidays[Date],Holidays[Event]))</f>
        <v/>
      </c>
      <c r="I27" s="360"/>
      <c r="J27" s="146">
        <f t="shared" si="0"/>
        <v>0</v>
      </c>
      <c r="K27" s="212">
        <f t="shared" si="1"/>
        <v>0</v>
      </c>
      <c r="L27" s="159">
        <f t="shared" si="2"/>
        <v>0</v>
      </c>
    </row>
    <row r="28" spans="1:12" ht="18" customHeight="1" x14ac:dyDescent="0.2">
      <c r="A28" s="9" t="b">
        <f>ISNA(_xlfn.XLOOKUP(TimeSheet_May[[#This Row],[Note For Other Assigned Duties]],Holidays[Event],Holidays[Event]))</f>
        <v>1</v>
      </c>
      <c r="C28" s="355">
        <f t="shared" si="3"/>
        <v>46528</v>
      </c>
      <c r="D28" s="356"/>
      <c r="E28" s="357"/>
      <c r="F28" s="358"/>
      <c r="G28" s="357"/>
      <c r="H28" s="359" t="str">
        <f>IF(_xlfn.XLOOKUP(TimeSheet_May[[#This Row],[Date(s)]],Holidays[Date],Holidays[Event])=0,"",_xlfn.XLOOKUP(TimeSheet_May[[#This Row],[Date(s)]],Holidays[Date],Holidays[Event]))</f>
        <v/>
      </c>
      <c r="I28" s="360"/>
      <c r="J28" s="146">
        <f t="shared" si="0"/>
        <v>0</v>
      </c>
      <c r="K28" s="212">
        <f t="shared" si="1"/>
        <v>0</v>
      </c>
      <c r="L28" s="159">
        <f t="shared" si="2"/>
        <v>0</v>
      </c>
    </row>
    <row r="29" spans="1:12" ht="18" customHeight="1" x14ac:dyDescent="0.2">
      <c r="A29" s="9" t="b">
        <f>ISNA(_xlfn.XLOOKUP(TimeSheet_May[[#This Row],[Note For Other Assigned Duties]],Holidays[Event],Holidays[Event]))</f>
        <v>1</v>
      </c>
      <c r="C29" s="355">
        <f t="shared" si="3"/>
        <v>46529</v>
      </c>
      <c r="D29" s="356"/>
      <c r="E29" s="357"/>
      <c r="F29" s="358"/>
      <c r="G29" s="357"/>
      <c r="H29" s="359" t="str">
        <f>IF(_xlfn.XLOOKUP(TimeSheet_May[[#This Row],[Date(s)]],Holidays[Date],Holidays[Event])=0,"",_xlfn.XLOOKUP(TimeSheet_May[[#This Row],[Date(s)]],Holidays[Date],Holidays[Event]))</f>
        <v/>
      </c>
      <c r="I29" s="360"/>
      <c r="J29" s="146">
        <f t="shared" si="0"/>
        <v>0</v>
      </c>
      <c r="K29" s="212">
        <f t="shared" si="1"/>
        <v>0</v>
      </c>
      <c r="L29" s="159">
        <f t="shared" si="2"/>
        <v>0</v>
      </c>
    </row>
    <row r="30" spans="1:12" ht="18" customHeight="1" x14ac:dyDescent="0.2">
      <c r="A30" s="9" t="b">
        <f>ISNA(_xlfn.XLOOKUP(TimeSheet_May[[#This Row],[Note For Other Assigned Duties]],Holidays[Event],Holidays[Event]))</f>
        <v>1</v>
      </c>
      <c r="C30" s="355">
        <f t="shared" si="3"/>
        <v>46530</v>
      </c>
      <c r="D30" s="356"/>
      <c r="E30" s="357"/>
      <c r="F30" s="358"/>
      <c r="G30" s="357"/>
      <c r="H30" s="359" t="str">
        <f>IF(_xlfn.XLOOKUP(TimeSheet_May[[#This Row],[Date(s)]],Holidays[Date],Holidays[Event])=0,"",_xlfn.XLOOKUP(TimeSheet_May[[#This Row],[Date(s)]],Holidays[Date],Holidays[Event]))</f>
        <v/>
      </c>
      <c r="I30" s="360"/>
      <c r="J30" s="146">
        <f t="shared" si="0"/>
        <v>0</v>
      </c>
      <c r="K30" s="212">
        <f t="shared" si="1"/>
        <v>0</v>
      </c>
      <c r="L30" s="159">
        <f t="shared" si="2"/>
        <v>0</v>
      </c>
    </row>
    <row r="31" spans="1:12" ht="18" customHeight="1" x14ac:dyDescent="0.2">
      <c r="A31" s="9" t="b">
        <f>ISNA(_xlfn.XLOOKUP(TimeSheet_May[[#This Row],[Note For Other Assigned Duties]],Holidays[Event],Holidays[Event]))</f>
        <v>0</v>
      </c>
      <c r="C31" s="355">
        <f t="shared" si="3"/>
        <v>46531</v>
      </c>
      <c r="D31" s="356"/>
      <c r="E31" s="357"/>
      <c r="F31" s="358"/>
      <c r="G31" s="357"/>
      <c r="H31" s="359" t="str">
        <f>IF(_xlfn.XLOOKUP(TimeSheet_May[[#This Row],[Date(s)]],Holidays[Date],Holidays[Event])=0,"",_xlfn.XLOOKUP(TimeSheet_May[[#This Row],[Date(s)]],Holidays[Date],Holidays[Event]))</f>
        <v>Victoria Day</v>
      </c>
      <c r="I31" s="360"/>
      <c r="J31" s="146">
        <f t="shared" si="0"/>
        <v>0</v>
      </c>
      <c r="K31" s="212">
        <f t="shared" si="1"/>
        <v>0</v>
      </c>
      <c r="L31" s="159">
        <f t="shared" si="2"/>
        <v>0</v>
      </c>
    </row>
    <row r="32" spans="1:12" ht="18" customHeight="1" x14ac:dyDescent="0.2">
      <c r="A32" s="9" t="b">
        <f>ISNA(_xlfn.XLOOKUP(TimeSheet_May[[#This Row],[Note For Other Assigned Duties]],Holidays[Event],Holidays[Event]))</f>
        <v>1</v>
      </c>
      <c r="C32" s="355">
        <f t="shared" si="3"/>
        <v>46532</v>
      </c>
      <c r="D32" s="356"/>
      <c r="E32" s="357"/>
      <c r="F32" s="358"/>
      <c r="G32" s="357"/>
      <c r="H32" s="359" t="str">
        <f>IF(_xlfn.XLOOKUP(TimeSheet_May[[#This Row],[Date(s)]],Holidays[Date],Holidays[Event])=0,"",_xlfn.XLOOKUP(TimeSheet_May[[#This Row],[Date(s)]],Holidays[Date],Holidays[Event]))</f>
        <v/>
      </c>
      <c r="I32" s="360"/>
      <c r="J32" s="146">
        <f t="shared" si="0"/>
        <v>0</v>
      </c>
      <c r="K32" s="212">
        <f t="shared" si="1"/>
        <v>0</v>
      </c>
      <c r="L32" s="159">
        <f t="shared" si="2"/>
        <v>0</v>
      </c>
    </row>
    <row r="33" spans="1:12" ht="18" customHeight="1" x14ac:dyDescent="0.2">
      <c r="A33" s="9" t="b">
        <f>ISNA(_xlfn.XLOOKUP(TimeSheet_May[[#This Row],[Note For Other Assigned Duties]],Holidays[Event],Holidays[Event]))</f>
        <v>1</v>
      </c>
      <c r="C33" s="355">
        <f t="shared" si="3"/>
        <v>46533</v>
      </c>
      <c r="D33" s="356"/>
      <c r="E33" s="357"/>
      <c r="F33" s="358"/>
      <c r="G33" s="357"/>
      <c r="H33" s="359" t="str">
        <f>IF(_xlfn.XLOOKUP(TimeSheet_May[[#This Row],[Date(s)]],Holidays[Date],Holidays[Event])=0,"",_xlfn.XLOOKUP(TimeSheet_May[[#This Row],[Date(s)]],Holidays[Date],Holidays[Event]))</f>
        <v/>
      </c>
      <c r="I33" s="360"/>
      <c r="J33" s="146">
        <f t="shared" si="0"/>
        <v>0</v>
      </c>
      <c r="K33" s="212">
        <f t="shared" si="1"/>
        <v>0</v>
      </c>
      <c r="L33" s="159">
        <f t="shared" si="2"/>
        <v>0</v>
      </c>
    </row>
    <row r="34" spans="1:12" ht="18" customHeight="1" x14ac:dyDescent="0.2">
      <c r="A34" s="9" t="b">
        <f>ISNA(_xlfn.XLOOKUP(TimeSheet_May[[#This Row],[Note For Other Assigned Duties]],Holidays[Event],Holidays[Event]))</f>
        <v>1</v>
      </c>
      <c r="C34" s="355">
        <f t="shared" si="3"/>
        <v>46534</v>
      </c>
      <c r="D34" s="356"/>
      <c r="E34" s="357"/>
      <c r="F34" s="358"/>
      <c r="G34" s="357"/>
      <c r="H34" s="359" t="str">
        <f>IF(_xlfn.XLOOKUP(TimeSheet_May[[#This Row],[Date(s)]],Holidays[Date],Holidays[Event])=0,"",_xlfn.XLOOKUP(TimeSheet_May[[#This Row],[Date(s)]],Holidays[Date],Holidays[Event]))</f>
        <v/>
      </c>
      <c r="I34" s="360"/>
      <c r="J34" s="146">
        <f t="shared" si="0"/>
        <v>0</v>
      </c>
      <c r="K34" s="212">
        <f t="shared" si="1"/>
        <v>0</v>
      </c>
      <c r="L34" s="159">
        <f t="shared" si="2"/>
        <v>0</v>
      </c>
    </row>
    <row r="35" spans="1:12" ht="18" customHeight="1" x14ac:dyDescent="0.2">
      <c r="A35" s="9" t="b">
        <f>ISNA(_xlfn.XLOOKUP(TimeSheet_May[[#This Row],[Note For Other Assigned Duties]],Holidays[Event],Holidays[Event]))</f>
        <v>1</v>
      </c>
      <c r="C35" s="355">
        <f t="shared" si="3"/>
        <v>46535</v>
      </c>
      <c r="D35" s="356"/>
      <c r="E35" s="357"/>
      <c r="F35" s="358"/>
      <c r="G35" s="357"/>
      <c r="H35" s="359" t="str">
        <f>IF(_xlfn.XLOOKUP(TimeSheet_May[[#This Row],[Date(s)]],Holidays[Date],Holidays[Event])=0,"",_xlfn.XLOOKUP(TimeSheet_May[[#This Row],[Date(s)]],Holidays[Date],Holidays[Event]))</f>
        <v/>
      </c>
      <c r="I35" s="360"/>
      <c r="J35" s="157">
        <f t="shared" si="0"/>
        <v>0</v>
      </c>
      <c r="K35" s="212">
        <f t="shared" si="1"/>
        <v>0</v>
      </c>
      <c r="L35" s="159">
        <f t="shared" si="2"/>
        <v>0</v>
      </c>
    </row>
    <row r="36" spans="1:12" ht="18" customHeight="1" x14ac:dyDescent="0.2">
      <c r="A36" s="9" t="b">
        <f>ISNA(_xlfn.XLOOKUP(TimeSheet_May[[#This Row],[Note For Other Assigned Duties]],Holidays[Event],Holidays[Event]))</f>
        <v>1</v>
      </c>
      <c r="C36" s="355">
        <f t="shared" si="3"/>
        <v>46536</v>
      </c>
      <c r="D36" s="356"/>
      <c r="E36" s="357"/>
      <c r="F36" s="358"/>
      <c r="G36" s="357"/>
      <c r="H36" s="359" t="str">
        <f>IF(_xlfn.XLOOKUP(TimeSheet_May[[#This Row],[Date(s)]],Holidays[Date],Holidays[Event])=0,"",_xlfn.XLOOKUP(TimeSheet_May[[#This Row],[Date(s)]],Holidays[Date],Holidays[Event]))</f>
        <v/>
      </c>
      <c r="I36" s="360"/>
      <c r="J36" s="157">
        <f t="shared" si="0"/>
        <v>0</v>
      </c>
      <c r="K36" s="212">
        <f t="shared" si="1"/>
        <v>0</v>
      </c>
      <c r="L36" s="159">
        <f t="shared" si="2"/>
        <v>0</v>
      </c>
    </row>
    <row r="37" spans="1:12" ht="18" customHeight="1" x14ac:dyDescent="0.2">
      <c r="A37" s="9" t="b">
        <f>ISNA(_xlfn.XLOOKUP(TimeSheet_May[[#This Row],[Note For Other Assigned Duties]],Holidays[Event],Holidays[Event]))</f>
        <v>1</v>
      </c>
      <c r="C37" s="355">
        <f t="shared" si="3"/>
        <v>46537</v>
      </c>
      <c r="D37" s="356"/>
      <c r="E37" s="357"/>
      <c r="F37" s="358"/>
      <c r="G37" s="357"/>
      <c r="H37" s="359" t="str">
        <f>IF(_xlfn.XLOOKUP(TimeSheet_May[[#This Row],[Date(s)]],Holidays[Date],Holidays[Event])=0,"",_xlfn.XLOOKUP(TimeSheet_May[[#This Row],[Date(s)]],Holidays[Date],Holidays[Event]))</f>
        <v/>
      </c>
      <c r="I37" s="360"/>
      <c r="J37" s="157">
        <f t="shared" si="0"/>
        <v>0</v>
      </c>
      <c r="K37" s="212">
        <f t="shared" si="1"/>
        <v>0</v>
      </c>
      <c r="L37" s="161">
        <f t="shared" si="2"/>
        <v>0</v>
      </c>
    </row>
    <row r="38" spans="1:12" ht="18" customHeight="1" thickBot="1" x14ac:dyDescent="0.25">
      <c r="A38" s="9" t="b">
        <f>ISNA(_xlfn.XLOOKUP(TimeSheet_May[[#This Row],[Note For Other Assigned Duties]],Holidays[Event],Holidays[Event]))</f>
        <v>1</v>
      </c>
      <c r="C38" s="361">
        <f>+C37+1</f>
        <v>46538</v>
      </c>
      <c r="D38" s="362"/>
      <c r="E38" s="363"/>
      <c r="F38" s="364"/>
      <c r="G38" s="363"/>
      <c r="H38" s="365" t="str">
        <f>IF(_xlfn.XLOOKUP(TimeSheet_May[[#This Row],[Date(s)]],Holidays[Date],Holidays[Event])=0,"",_xlfn.XLOOKUP(TimeSheet_May[[#This Row],[Date(s)]],Holidays[Date],Holidays[Event]))</f>
        <v/>
      </c>
      <c r="I38" s="366"/>
      <c r="J38" s="158">
        <f t="shared" si="0"/>
        <v>0</v>
      </c>
      <c r="K38" s="213">
        <f t="shared" si="1"/>
        <v>0</v>
      </c>
      <c r="L38" s="162">
        <f t="shared" si="2"/>
        <v>0</v>
      </c>
    </row>
    <row r="39" spans="1:12" ht="20.25" customHeight="1" thickTop="1" x14ac:dyDescent="0.2"/>
  </sheetData>
  <sheetProtection algorithmName="SHA-512" hashValue="HHXsLmW4mp9u8eQHCU3dm1uGSfuTjPI7QyVJE6MzofiraWu03FwYW6NUDuW9Pxuxj4A5zKLhqj/XE/yAHZNTaw==" saltValue="A6ZOiN3NAvmi/X3zB4YqMQ==" spinCount="100000" sheet="1" objects="1" scenarios="1"/>
  <mergeCells count="11">
    <mergeCell ref="C1:J1"/>
    <mergeCell ref="K1:L1"/>
    <mergeCell ref="K2:L2"/>
    <mergeCell ref="K3:L3"/>
    <mergeCell ref="K4:L4"/>
    <mergeCell ref="D3:F3"/>
    <mergeCell ref="K5:L5"/>
    <mergeCell ref="K6:L6"/>
    <mergeCell ref="I2:I3"/>
    <mergeCell ref="J2:J3"/>
    <mergeCell ref="J4:J5"/>
  </mergeCells>
  <phoneticPr fontId="51" type="noConversion"/>
  <conditionalFormatting sqref="C8:I38">
    <cfRule type="expression" dxfId="2" priority="1">
      <formula>OR(IF(WEEKDAY($C8)=1,1),IF(WEEKDAY($C8)=7,1),IF($A8=FALSE,1))</formula>
    </cfRule>
  </conditionalFormatting>
  <dataValidations count="19">
    <dataValidation allowBlank="1" showErrorMessage="1" sqref="C8:C1048576 G5:H6 M1:M6 N5:O7 K38:R38 O1:O2 G2:H3 N10:R37 D39:XFD1048576 Q7:R9 J35:J38 Q1:XFD6 S7:XFD38 D8:G38 K8:M37 J2 I8 P1:P7 A2:B1048576" xr:uid="{00000000-0002-0000-1A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A00-000001000000}"/>
    <dataValidation allowBlank="1" showInputMessage="1" showErrorMessage="1" prompt="Enter Teacher and School details in cells below" sqref="C1" xr:uid="{00000000-0002-0000-1A00-000002000000}"/>
    <dataValidation allowBlank="1" showInputMessage="1" showErrorMessage="1" prompt="Enter Teacher Name and FTE in cells to the right" sqref="C2" xr:uid="{00000000-0002-0000-1A00-000003000000}"/>
    <dataValidation allowBlank="1" showInputMessage="1" showErrorMessage="1" prompt="Enter Teacher Name in this cell" sqref="D2" xr:uid="{00000000-0002-0000-1A00-000004000000}"/>
    <dataValidation allowBlank="1" showInputMessage="1" showErrorMessage="1" prompt="Enter Teacher's FTE in this cell" sqref="E2" xr:uid="{55E731E5-9E4B-4D30-BAC3-3AB44BDBFC45}"/>
    <dataValidation allowBlank="1" showInputMessage="1" showErrorMessage="1" prompt="Enter School Name in cell to the right" sqref="C3" xr:uid="{00000000-0002-0000-1A00-000006000000}"/>
    <dataValidation allowBlank="1" showInputMessage="1" showErrorMessage="1" prompt="Enter School Name in this cell" sqref="D3" xr:uid="{00000000-0002-0000-1A00-000007000000}"/>
    <dataValidation allowBlank="1" showInputMessage="1" showErrorMessage="1" prompt="Enter Total Assignable Hours in cell below" sqref="C5" xr:uid="{00000000-0002-0000-1A00-000008000000}"/>
    <dataValidation allowBlank="1" showInputMessage="1" showErrorMessage="1" prompt="Total Assignable Hours Worked are automatically calculated in cell below" sqref="E5" xr:uid="{00000000-0002-0000-1A00-000009000000}"/>
    <dataValidation allowBlank="1" showInputMessage="1" showErrorMessage="1" prompt="Regular Hours are automatically calculated in cell below" sqref="D5" xr:uid="{00000000-0002-0000-1A00-00000A000000}"/>
    <dataValidation allowBlank="1" showInputMessage="1" showErrorMessage="1" prompt="Enter Total Work Week Hours in this cell" sqref="C6" xr:uid="{00000000-0002-0000-1A00-00000B000000}"/>
    <dataValidation allowBlank="1" showInputMessage="1" showErrorMessage="1" prompt="Total Hours Worked are automatically calculated in this cell" sqref="D6:E6" xr:uid="{00000000-0002-0000-1A00-00000C000000}"/>
    <dataValidation allowBlank="1" showInputMessage="1" showErrorMessage="1" prompt="Enter Date in this column under this heading. Use heading filters to find specific entries" sqref="C7" xr:uid="{00000000-0002-0000-1A00-00000D000000}"/>
    <dataValidation allowBlank="1" showInputMessage="1" showErrorMessage="1" prompt="Enter Assigned Time After School in this column under this heading." sqref="I7 J8:J34" xr:uid="{00000000-0002-0000-1A00-00000E000000}"/>
    <dataValidation allowBlank="1" showInputMessage="1" showErrorMessage="1" prompt="Assigned Hours Worked are automatically calculated in this column under this heading." sqref="K7:L7" xr:uid="{00000000-0002-0000-1A00-00000F000000}"/>
    <dataValidation allowBlank="1" showInputMessage="1" showErrorMessage="1" prompt="Total Assignable Hours Worked to date automatically calculated in this cell." sqref="F6 J6" xr:uid="{00000000-0002-0000-1A00-000010000000}"/>
    <dataValidation allowBlank="1" showInputMessage="1" showErrorMessage="1" prompt="Total Assignable Hours Worked to date are automatically calculated in cell below" sqref="J4 F5" xr:uid="{00000000-0002-0000-1A00-000011000000}"/>
    <dataValidation allowBlank="1" showInputMessage="1" showErrorMessage="1" prompt="adsfa" sqref="I2" xr:uid="{00000000-0002-0000-1A00-000012000000}"/>
  </dataValidations>
  <hyperlinks>
    <hyperlink ref="K2" location="'Mon-Day 1-S1'!Print_Titles" display="MON | Day 1 - Sem 1" xr:uid="{00000000-0004-0000-1A00-000002000000}"/>
    <hyperlink ref="K3" location="'Tue-Day 2-S1'!Print_Titles" display="TUE | Day 2 - Sem 1" xr:uid="{00000000-0004-0000-1A00-000003000000}"/>
    <hyperlink ref="K4" location="'Wed-Day 3-S1'!Print_Titles" display="WED | Day 3 - Sem 1" xr:uid="{00000000-0004-0000-1A00-000004000000}"/>
    <hyperlink ref="K5" location="'Thu-Day 4-S1'!Print_Titles" display="THU | Day 4 - Sem 1" xr:uid="{00000000-0004-0000-1A00-000005000000}"/>
    <hyperlink ref="K6" location="'Fri-Day 5-S1'!Print_Titles" display="FRI | Day 5 - Sem 1" xr:uid="{00000000-0004-0000-1A00-000006000000}"/>
    <hyperlink ref="N2" location="'Day 6-S2'!A1" display="Day 6 - Sem 1" xr:uid="{00000000-0004-0000-1A00-000007000000}"/>
    <hyperlink ref="N3" location="'Early Out 1-S2'!A1" display="Early Out 1 - Sem 1" xr:uid="{00000000-0004-0000-1A00-000008000000}"/>
    <hyperlink ref="N4" location="'Early Out 2-S2'!A1" display="Early Out 2 - Sem 1" xr:uid="{00000000-0004-0000-1A00-000009000000}"/>
    <hyperlink ref="K2:L2" location="'Mon-Day 1-S2'!A1" display="MON | Day 1 - Sem 1" xr:uid="{00000000-0004-0000-1A00-00000A000000}"/>
    <hyperlink ref="K3:L3" location="'Tue-Day 2-S2'!A1" display="TUE | Day 2 - Sem 1" xr:uid="{00000000-0004-0000-1A00-00000B000000}"/>
    <hyperlink ref="K4:L4" location="'Wed-Day 3-S2'!A1" display="WED | Day 3 - Sem 1" xr:uid="{00000000-0004-0000-1A00-00000C000000}"/>
    <hyperlink ref="K5:L5" location="'Thu-Day 4-S2'!A1" display="THU | Day 4 - Sem 1" xr:uid="{00000000-0004-0000-1A00-00000D000000}"/>
    <hyperlink ref="K6:L6" location="'Fri-Day 5-S2'!A1" display="FRI | Day 5 - Sem 1" xr:uid="{00000000-0004-0000-1A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14C14CA-F327-6643-87AD-CA8F5F962D8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4"/>
    <pageSetUpPr fitToPage="1"/>
  </sheetPr>
  <dimension ref="A1:P38"/>
  <sheetViews>
    <sheetView showGridLines="0" zoomScale="70" zoomScaleNormal="70" workbookViewId="0">
      <pane xSplit="15" ySplit="7" topLeftCell="P26" activePane="bottomRight" state="frozen"/>
      <selection activeCell="E6" sqref="B6:E6"/>
      <selection pane="topRight" activeCell="E6" sqref="B6:E6"/>
      <selection pane="bottomLeft" activeCell="E6" sqref="B6:E6"/>
      <selection pane="bottomRight" activeCell="A8" sqref="A8:XFD37"/>
    </sheetView>
  </sheetViews>
  <sheetFormatPr defaultColWidth="9" defaultRowHeight="20.25" customHeight="1" x14ac:dyDescent="0.2"/>
  <cols>
    <col min="1" max="1" width="10.25" style="9" hidden="1" customWidth="1"/>
    <col min="2" max="2" width="2.875" style="9" customWidth="1"/>
    <col min="3" max="3" width="21.125" style="9" customWidth="1"/>
    <col min="4" max="4" width="14.125" style="9" customWidth="1"/>
    <col min="5" max="5" width="20.125" style="9" customWidth="1"/>
    <col min="6" max="6" width="17.125" style="9" customWidth="1"/>
    <col min="7" max="7" width="16.125" style="9" customWidth="1"/>
    <col min="8" max="8" width="20.75" style="9" customWidth="1"/>
    <col min="9" max="9" width="15.875" style="9" customWidth="1"/>
    <col min="10" max="10" width="16.87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68</v>
      </c>
      <c r="D1" s="594"/>
      <c r="E1" s="594"/>
      <c r="F1" s="594"/>
      <c r="G1" s="594"/>
      <c r="H1" s="594"/>
      <c r="I1" s="594"/>
      <c r="J1" s="595"/>
      <c r="K1" s="577" t="s">
        <v>19</v>
      </c>
      <c r="L1" s="578"/>
      <c r="M1" s="131" t="s">
        <v>16</v>
      </c>
      <c r="N1" s="130" t="s">
        <v>19</v>
      </c>
      <c r="O1" s="131" t="s">
        <v>16</v>
      </c>
      <c r="P1" s="56"/>
    </row>
    <row r="2" spans="1:16" ht="47.2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51"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8" customHeight="1" thickBot="1" x14ac:dyDescent="0.25">
      <c r="C4" s="96" t="s">
        <v>133</v>
      </c>
      <c r="D4" s="223">
        <f>'Detailed Summary'!G3</f>
        <v>1200</v>
      </c>
      <c r="E4" s="96" t="s">
        <v>70</v>
      </c>
      <c r="F4" s="167">
        <f>IFERROR(E2*1200,0)</f>
        <v>1200</v>
      </c>
      <c r="G4" s="96" t="s">
        <v>126</v>
      </c>
      <c r="H4" s="167">
        <f>May!C6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14">
        <f>H4-E6</f>
        <v>1200</v>
      </c>
      <c r="D6" s="210">
        <f>SUM(J8:J38)/60</f>
        <v>0</v>
      </c>
      <c r="E6" s="211">
        <f>SUM(L8:L38)</f>
        <v>0</v>
      </c>
      <c r="F6" s="170">
        <f>May!F6+E6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ISNA(_xlfn.XLOOKUP(TimeSheet_June[[#This Row],[Note For Other Assigned Duties]],Holidays[Event],Holidays[Event]))</f>
        <v>1</v>
      </c>
      <c r="C8" s="355">
        <f>+May!C38+1</f>
        <v>46539</v>
      </c>
      <c r="D8" s="356"/>
      <c r="E8" s="357"/>
      <c r="F8" s="358"/>
      <c r="G8" s="357"/>
      <c r="H8" s="359" t="str">
        <f>IF(_xlfn.XLOOKUP(TimeSheet_June[[#This Row],[Date(s)]],Holidays[Date],Holidays[Event])=0,"",_xlfn.XLOOKUP(TimeSheet_June[[#This Row],[Date(s)]],Holidays[Date],Holidays[Event]))</f>
        <v/>
      </c>
      <c r="I8" s="360"/>
      <c r="J8" s="157">
        <f t="shared" ref="J8:J37" si="0">F8</f>
        <v>0</v>
      </c>
      <c r="K8" s="212">
        <f>IFERROR(D8+E8+G8+I8,0)</f>
        <v>0</v>
      </c>
      <c r="L8" s="159">
        <f t="shared" ref="L8:L37" si="1">IFERROR(K8/60,0)</f>
        <v>0</v>
      </c>
    </row>
    <row r="9" spans="1:16" ht="18" customHeight="1" x14ac:dyDescent="0.2">
      <c r="A9" s="9" t="b">
        <f>ISNA(_xlfn.XLOOKUP(TimeSheet_June[[#This Row],[Note For Other Assigned Duties]],Holidays[Event],Holidays[Event]))</f>
        <v>1</v>
      </c>
      <c r="C9" s="355">
        <f>+C8+1</f>
        <v>46540</v>
      </c>
      <c r="D9" s="356"/>
      <c r="E9" s="357"/>
      <c r="F9" s="358"/>
      <c r="G9" s="357"/>
      <c r="H9" s="359" t="str">
        <f>IF(_xlfn.XLOOKUP(TimeSheet_June[[#This Row],[Date(s)]],Holidays[Date],Holidays[Event])=0,"",_xlfn.XLOOKUP(TimeSheet_June[[#This Row],[Date(s)]],Holidays[Date],Holidays[Event]))</f>
        <v/>
      </c>
      <c r="I9" s="360"/>
      <c r="J9" s="157">
        <f t="shared" si="0"/>
        <v>0</v>
      </c>
      <c r="K9" s="212">
        <f t="shared" ref="K9:K36" si="2">IFERROR(D9+E9+G9+I9,0)</f>
        <v>0</v>
      </c>
      <c r="L9" s="159">
        <f t="shared" si="1"/>
        <v>0</v>
      </c>
    </row>
    <row r="10" spans="1:16" ht="18" customHeight="1" x14ac:dyDescent="0.2">
      <c r="A10" s="9" t="b">
        <f>ISNA(_xlfn.XLOOKUP(TimeSheet_June[[#This Row],[Note For Other Assigned Duties]],Holidays[Event],Holidays[Event]))</f>
        <v>1</v>
      </c>
      <c r="C10" s="355">
        <f t="shared" ref="C10:C36" si="3">+C9+1</f>
        <v>46541</v>
      </c>
      <c r="D10" s="356"/>
      <c r="E10" s="357"/>
      <c r="F10" s="358"/>
      <c r="G10" s="357"/>
      <c r="H10" s="359" t="str">
        <f>IF(_xlfn.XLOOKUP(TimeSheet_June[[#This Row],[Date(s)]],Holidays[Date],Holidays[Event])=0,"",_xlfn.XLOOKUP(TimeSheet_June[[#This Row],[Date(s)]],Holidays[Date],Holidays[Event]))</f>
        <v/>
      </c>
      <c r="I10" s="360"/>
      <c r="J10" s="157">
        <f t="shared" si="0"/>
        <v>0</v>
      </c>
      <c r="K10" s="212">
        <f t="shared" si="2"/>
        <v>0</v>
      </c>
      <c r="L10" s="159">
        <f t="shared" si="1"/>
        <v>0</v>
      </c>
    </row>
    <row r="11" spans="1:16" ht="18" customHeight="1" x14ac:dyDescent="0.2">
      <c r="A11" s="9" t="b">
        <f>ISNA(_xlfn.XLOOKUP(TimeSheet_June[[#This Row],[Note For Other Assigned Duties]],Holidays[Event],Holidays[Event]))</f>
        <v>1</v>
      </c>
      <c r="C11" s="355">
        <f t="shared" si="3"/>
        <v>46542</v>
      </c>
      <c r="D11" s="356"/>
      <c r="E11" s="357"/>
      <c r="F11" s="358"/>
      <c r="G11" s="357"/>
      <c r="H11" s="359" t="str">
        <f>IF(_xlfn.XLOOKUP(TimeSheet_June[[#This Row],[Date(s)]],Holidays[Date],Holidays[Event])=0,"",_xlfn.XLOOKUP(TimeSheet_June[[#This Row],[Date(s)]],Holidays[Date],Holidays[Event]))</f>
        <v/>
      </c>
      <c r="I11" s="360"/>
      <c r="J11" s="157">
        <f t="shared" si="0"/>
        <v>0</v>
      </c>
      <c r="K11" s="212">
        <f t="shared" si="2"/>
        <v>0</v>
      </c>
      <c r="L11" s="159">
        <f t="shared" si="1"/>
        <v>0</v>
      </c>
    </row>
    <row r="12" spans="1:16" ht="18" customHeight="1" x14ac:dyDescent="0.2">
      <c r="A12" s="9" t="b">
        <f>ISNA(_xlfn.XLOOKUP(TimeSheet_June[[#This Row],[Note For Other Assigned Duties]],Holidays[Event],Holidays[Event]))</f>
        <v>1</v>
      </c>
      <c r="C12" s="355">
        <f t="shared" si="3"/>
        <v>46543</v>
      </c>
      <c r="D12" s="356"/>
      <c r="E12" s="357"/>
      <c r="F12" s="358"/>
      <c r="G12" s="357"/>
      <c r="H12" s="359" t="str">
        <f>IF(_xlfn.XLOOKUP(TimeSheet_June[[#This Row],[Date(s)]],Holidays[Date],Holidays[Event])=0,"",_xlfn.XLOOKUP(TimeSheet_June[[#This Row],[Date(s)]],Holidays[Date],Holidays[Event]))</f>
        <v/>
      </c>
      <c r="I12" s="360"/>
      <c r="J12" s="157">
        <f t="shared" si="0"/>
        <v>0</v>
      </c>
      <c r="K12" s="212">
        <f t="shared" si="2"/>
        <v>0</v>
      </c>
      <c r="L12" s="159">
        <f t="shared" si="1"/>
        <v>0</v>
      </c>
    </row>
    <row r="13" spans="1:16" ht="18" customHeight="1" x14ac:dyDescent="0.2">
      <c r="A13" s="9" t="b">
        <f>ISNA(_xlfn.XLOOKUP(TimeSheet_June[[#This Row],[Note For Other Assigned Duties]],Holidays[Event],Holidays[Event]))</f>
        <v>1</v>
      </c>
      <c r="C13" s="355">
        <f t="shared" si="3"/>
        <v>46544</v>
      </c>
      <c r="D13" s="356"/>
      <c r="E13" s="357"/>
      <c r="F13" s="358"/>
      <c r="G13" s="357"/>
      <c r="H13" s="359" t="str">
        <f>IF(_xlfn.XLOOKUP(TimeSheet_June[[#This Row],[Date(s)]],Holidays[Date],Holidays[Event])=0,"",_xlfn.XLOOKUP(TimeSheet_June[[#This Row],[Date(s)]],Holidays[Date],Holidays[Event]))</f>
        <v/>
      </c>
      <c r="I13" s="360"/>
      <c r="J13" s="157">
        <f t="shared" si="0"/>
        <v>0</v>
      </c>
      <c r="K13" s="212">
        <f t="shared" si="2"/>
        <v>0</v>
      </c>
      <c r="L13" s="159">
        <f t="shared" si="1"/>
        <v>0</v>
      </c>
    </row>
    <row r="14" spans="1:16" ht="18" customHeight="1" x14ac:dyDescent="0.2">
      <c r="A14" s="9" t="b">
        <f>ISNA(_xlfn.XLOOKUP(TimeSheet_June[[#This Row],[Note For Other Assigned Duties]],Holidays[Event],Holidays[Event]))</f>
        <v>1</v>
      </c>
      <c r="C14" s="355">
        <f t="shared" si="3"/>
        <v>46545</v>
      </c>
      <c r="D14" s="356"/>
      <c r="E14" s="357"/>
      <c r="F14" s="358"/>
      <c r="G14" s="357"/>
      <c r="H14" s="359" t="str">
        <f>IF(_xlfn.XLOOKUP(TimeSheet_June[[#This Row],[Date(s)]],Holidays[Date],Holidays[Event])=0,"",_xlfn.XLOOKUP(TimeSheet_June[[#This Row],[Date(s)]],Holidays[Date],Holidays[Event]))</f>
        <v/>
      </c>
      <c r="I14" s="360"/>
      <c r="J14" s="157">
        <f t="shared" si="0"/>
        <v>0</v>
      </c>
      <c r="K14" s="212">
        <f t="shared" si="2"/>
        <v>0</v>
      </c>
      <c r="L14" s="159">
        <f t="shared" si="1"/>
        <v>0</v>
      </c>
    </row>
    <row r="15" spans="1:16" ht="18" customHeight="1" x14ac:dyDescent="0.2">
      <c r="A15" s="9" t="b">
        <f>ISNA(_xlfn.XLOOKUP(TimeSheet_June[[#This Row],[Note For Other Assigned Duties]],Holidays[Event],Holidays[Event]))</f>
        <v>1</v>
      </c>
      <c r="C15" s="355">
        <f t="shared" si="3"/>
        <v>46546</v>
      </c>
      <c r="D15" s="356"/>
      <c r="E15" s="357"/>
      <c r="F15" s="358"/>
      <c r="G15" s="357"/>
      <c r="H15" s="359" t="str">
        <f>IF(_xlfn.XLOOKUP(TimeSheet_June[[#This Row],[Date(s)]],Holidays[Date],Holidays[Event])=0,"",_xlfn.XLOOKUP(TimeSheet_June[[#This Row],[Date(s)]],Holidays[Date],Holidays[Event]))</f>
        <v/>
      </c>
      <c r="I15" s="360"/>
      <c r="J15" s="157">
        <f t="shared" si="0"/>
        <v>0</v>
      </c>
      <c r="K15" s="212">
        <f t="shared" si="2"/>
        <v>0</v>
      </c>
      <c r="L15" s="159">
        <f t="shared" si="1"/>
        <v>0</v>
      </c>
    </row>
    <row r="16" spans="1:16" ht="18" customHeight="1" x14ac:dyDescent="0.2">
      <c r="A16" s="9" t="b">
        <f>ISNA(_xlfn.XLOOKUP(TimeSheet_June[[#This Row],[Note For Other Assigned Duties]],Holidays[Event],Holidays[Event]))</f>
        <v>1</v>
      </c>
      <c r="C16" s="355">
        <f t="shared" si="3"/>
        <v>46547</v>
      </c>
      <c r="D16" s="356"/>
      <c r="E16" s="357"/>
      <c r="F16" s="358"/>
      <c r="G16" s="357"/>
      <c r="H16" s="359" t="str">
        <f>IF(_xlfn.XLOOKUP(TimeSheet_June[[#This Row],[Date(s)]],Holidays[Date],Holidays[Event])=0,"",_xlfn.XLOOKUP(TimeSheet_June[[#This Row],[Date(s)]],Holidays[Date],Holidays[Event]))</f>
        <v/>
      </c>
      <c r="I16" s="360"/>
      <c r="J16" s="157">
        <f t="shared" si="0"/>
        <v>0</v>
      </c>
      <c r="K16" s="212">
        <f t="shared" si="2"/>
        <v>0</v>
      </c>
      <c r="L16" s="159">
        <f t="shared" si="1"/>
        <v>0</v>
      </c>
    </row>
    <row r="17" spans="1:12" ht="18" customHeight="1" x14ac:dyDescent="0.2">
      <c r="A17" s="9" t="b">
        <f>ISNA(_xlfn.XLOOKUP(TimeSheet_June[[#This Row],[Note For Other Assigned Duties]],Holidays[Event],Holidays[Event]))</f>
        <v>1</v>
      </c>
      <c r="C17" s="355">
        <f t="shared" si="3"/>
        <v>46548</v>
      </c>
      <c r="D17" s="356"/>
      <c r="E17" s="357"/>
      <c r="F17" s="358"/>
      <c r="G17" s="357"/>
      <c r="H17" s="359" t="str">
        <f>IF(_xlfn.XLOOKUP(TimeSheet_June[[#This Row],[Date(s)]],Holidays[Date],Holidays[Event])=0,"",_xlfn.XLOOKUP(TimeSheet_June[[#This Row],[Date(s)]],Holidays[Date],Holidays[Event]))</f>
        <v/>
      </c>
      <c r="I17" s="360"/>
      <c r="J17" s="157">
        <f t="shared" si="0"/>
        <v>0</v>
      </c>
      <c r="K17" s="212">
        <f t="shared" si="2"/>
        <v>0</v>
      </c>
      <c r="L17" s="159">
        <f t="shared" si="1"/>
        <v>0</v>
      </c>
    </row>
    <row r="18" spans="1:12" ht="18" customHeight="1" x14ac:dyDescent="0.2">
      <c r="A18" s="9" t="b">
        <f>ISNA(_xlfn.XLOOKUP(TimeSheet_June[[#This Row],[Note For Other Assigned Duties]],Holidays[Event],Holidays[Event]))</f>
        <v>1</v>
      </c>
      <c r="C18" s="355">
        <f t="shared" si="3"/>
        <v>46549</v>
      </c>
      <c r="D18" s="356"/>
      <c r="E18" s="357"/>
      <c r="F18" s="358"/>
      <c r="G18" s="357"/>
      <c r="H18" s="359" t="str">
        <f>IF(_xlfn.XLOOKUP(TimeSheet_June[[#This Row],[Date(s)]],Holidays[Date],Holidays[Event])=0,"",_xlfn.XLOOKUP(TimeSheet_June[[#This Row],[Date(s)]],Holidays[Date],Holidays[Event]))</f>
        <v/>
      </c>
      <c r="I18" s="360"/>
      <c r="J18" s="157">
        <f t="shared" si="0"/>
        <v>0</v>
      </c>
      <c r="K18" s="212">
        <f t="shared" si="2"/>
        <v>0</v>
      </c>
      <c r="L18" s="159">
        <f t="shared" si="1"/>
        <v>0</v>
      </c>
    </row>
    <row r="19" spans="1:12" ht="18" customHeight="1" x14ac:dyDescent="0.2">
      <c r="A19" s="9" t="b">
        <f>ISNA(_xlfn.XLOOKUP(TimeSheet_June[[#This Row],[Note For Other Assigned Duties]],Holidays[Event],Holidays[Event]))</f>
        <v>1</v>
      </c>
      <c r="C19" s="355">
        <f t="shared" si="3"/>
        <v>46550</v>
      </c>
      <c r="D19" s="356"/>
      <c r="E19" s="357"/>
      <c r="F19" s="358"/>
      <c r="G19" s="357"/>
      <c r="H19" s="359" t="str">
        <f>IF(_xlfn.XLOOKUP(TimeSheet_June[[#This Row],[Date(s)]],Holidays[Date],Holidays[Event])=0,"",_xlfn.XLOOKUP(TimeSheet_June[[#This Row],[Date(s)]],Holidays[Date],Holidays[Event]))</f>
        <v/>
      </c>
      <c r="I19" s="360"/>
      <c r="J19" s="157">
        <f t="shared" si="0"/>
        <v>0</v>
      </c>
      <c r="K19" s="212">
        <f t="shared" si="2"/>
        <v>0</v>
      </c>
      <c r="L19" s="159">
        <f t="shared" si="1"/>
        <v>0</v>
      </c>
    </row>
    <row r="20" spans="1:12" ht="18" customHeight="1" x14ac:dyDescent="0.2">
      <c r="A20" s="9" t="b">
        <f>ISNA(_xlfn.XLOOKUP(TimeSheet_June[[#This Row],[Note For Other Assigned Duties]],Holidays[Event],Holidays[Event]))</f>
        <v>1</v>
      </c>
      <c r="C20" s="355">
        <f t="shared" si="3"/>
        <v>46551</v>
      </c>
      <c r="D20" s="356"/>
      <c r="E20" s="357"/>
      <c r="F20" s="358"/>
      <c r="G20" s="357"/>
      <c r="H20" s="359" t="str">
        <f>IF(_xlfn.XLOOKUP(TimeSheet_June[[#This Row],[Date(s)]],Holidays[Date],Holidays[Event])=0,"",_xlfn.XLOOKUP(TimeSheet_June[[#This Row],[Date(s)]],Holidays[Date],Holidays[Event]))</f>
        <v/>
      </c>
      <c r="I20" s="360"/>
      <c r="J20" s="157">
        <f t="shared" si="0"/>
        <v>0</v>
      </c>
      <c r="K20" s="212">
        <f t="shared" si="2"/>
        <v>0</v>
      </c>
      <c r="L20" s="159">
        <f t="shared" si="1"/>
        <v>0</v>
      </c>
    </row>
    <row r="21" spans="1:12" ht="18" customHeight="1" x14ac:dyDescent="0.2">
      <c r="A21" s="9" t="b">
        <f>ISNA(_xlfn.XLOOKUP(TimeSheet_June[[#This Row],[Note For Other Assigned Duties]],Holidays[Event],Holidays[Event]))</f>
        <v>1</v>
      </c>
      <c r="C21" s="355">
        <f t="shared" si="3"/>
        <v>46552</v>
      </c>
      <c r="D21" s="356"/>
      <c r="E21" s="357"/>
      <c r="F21" s="358"/>
      <c r="G21" s="357"/>
      <c r="H21" s="359" t="str">
        <f>IF(_xlfn.XLOOKUP(TimeSheet_June[[#This Row],[Date(s)]],Holidays[Date],Holidays[Event])=0,"",_xlfn.XLOOKUP(TimeSheet_June[[#This Row],[Date(s)]],Holidays[Date],Holidays[Event]))</f>
        <v/>
      </c>
      <c r="I21" s="360"/>
      <c r="J21" s="157">
        <f t="shared" si="0"/>
        <v>0</v>
      </c>
      <c r="K21" s="212">
        <f t="shared" si="2"/>
        <v>0</v>
      </c>
      <c r="L21" s="159">
        <f t="shared" si="1"/>
        <v>0</v>
      </c>
    </row>
    <row r="22" spans="1:12" ht="18" customHeight="1" x14ac:dyDescent="0.2">
      <c r="A22" s="9" t="b">
        <f>ISNA(_xlfn.XLOOKUP(TimeSheet_June[[#This Row],[Note For Other Assigned Duties]],Holidays[Event],Holidays[Event]))</f>
        <v>1</v>
      </c>
      <c r="C22" s="355">
        <f t="shared" si="3"/>
        <v>46553</v>
      </c>
      <c r="D22" s="356"/>
      <c r="E22" s="357"/>
      <c r="F22" s="358"/>
      <c r="G22" s="357"/>
      <c r="H22" s="359" t="str">
        <f>IF(_xlfn.XLOOKUP(TimeSheet_June[[#This Row],[Date(s)]],Holidays[Date],Holidays[Event])=0,"",_xlfn.XLOOKUP(TimeSheet_June[[#This Row],[Date(s)]],Holidays[Date],Holidays[Event]))</f>
        <v/>
      </c>
      <c r="I22" s="360"/>
      <c r="J22" s="157">
        <f t="shared" si="0"/>
        <v>0</v>
      </c>
      <c r="K22" s="212">
        <f t="shared" si="2"/>
        <v>0</v>
      </c>
      <c r="L22" s="159">
        <f t="shared" si="1"/>
        <v>0</v>
      </c>
    </row>
    <row r="23" spans="1:12" ht="18" customHeight="1" x14ac:dyDescent="0.2">
      <c r="A23" s="9" t="b">
        <f>ISNA(_xlfn.XLOOKUP(TimeSheet_June[[#This Row],[Note For Other Assigned Duties]],Holidays[Event],Holidays[Event]))</f>
        <v>1</v>
      </c>
      <c r="C23" s="355">
        <f t="shared" si="3"/>
        <v>46554</v>
      </c>
      <c r="D23" s="356"/>
      <c r="E23" s="357"/>
      <c r="F23" s="358"/>
      <c r="G23" s="357"/>
      <c r="H23" s="359" t="str">
        <f>IF(_xlfn.XLOOKUP(TimeSheet_June[[#This Row],[Date(s)]],Holidays[Date],Holidays[Event])=0,"",_xlfn.XLOOKUP(TimeSheet_June[[#This Row],[Date(s)]],Holidays[Date],Holidays[Event]))</f>
        <v/>
      </c>
      <c r="I23" s="360"/>
      <c r="J23" s="157">
        <f t="shared" si="0"/>
        <v>0</v>
      </c>
      <c r="K23" s="212">
        <f t="shared" si="2"/>
        <v>0</v>
      </c>
      <c r="L23" s="159">
        <f t="shared" si="1"/>
        <v>0</v>
      </c>
    </row>
    <row r="24" spans="1:12" ht="18" customHeight="1" x14ac:dyDescent="0.2">
      <c r="A24" s="9" t="b">
        <f>ISNA(_xlfn.XLOOKUP(TimeSheet_June[[#This Row],[Note For Other Assigned Duties]],Holidays[Event],Holidays[Event]))</f>
        <v>1</v>
      </c>
      <c r="C24" s="355">
        <f t="shared" si="3"/>
        <v>46555</v>
      </c>
      <c r="D24" s="356"/>
      <c r="E24" s="357"/>
      <c r="F24" s="358"/>
      <c r="G24" s="357"/>
      <c r="H24" s="359" t="str">
        <f>IF(_xlfn.XLOOKUP(TimeSheet_June[[#This Row],[Date(s)]],Holidays[Date],Holidays[Event])=0,"",_xlfn.XLOOKUP(TimeSheet_June[[#This Row],[Date(s)]],Holidays[Date],Holidays[Event]))</f>
        <v/>
      </c>
      <c r="I24" s="360"/>
      <c r="J24" s="157">
        <f t="shared" si="0"/>
        <v>0</v>
      </c>
      <c r="K24" s="212">
        <f t="shared" si="2"/>
        <v>0</v>
      </c>
      <c r="L24" s="159">
        <f t="shared" si="1"/>
        <v>0</v>
      </c>
    </row>
    <row r="25" spans="1:12" ht="18" customHeight="1" x14ac:dyDescent="0.2">
      <c r="A25" s="9" t="b">
        <f>ISNA(_xlfn.XLOOKUP(TimeSheet_June[[#This Row],[Note For Other Assigned Duties]],Holidays[Event],Holidays[Event]))</f>
        <v>1</v>
      </c>
      <c r="C25" s="355">
        <f t="shared" si="3"/>
        <v>46556</v>
      </c>
      <c r="D25" s="356"/>
      <c r="E25" s="357"/>
      <c r="F25" s="358"/>
      <c r="G25" s="357"/>
      <c r="H25" s="359" t="str">
        <f>IF(_xlfn.XLOOKUP(TimeSheet_June[[#This Row],[Date(s)]],Holidays[Date],Holidays[Event])=0,"",_xlfn.XLOOKUP(TimeSheet_June[[#This Row],[Date(s)]],Holidays[Date],Holidays[Event]))</f>
        <v/>
      </c>
      <c r="I25" s="360"/>
      <c r="J25" s="157">
        <f t="shared" si="0"/>
        <v>0</v>
      </c>
      <c r="K25" s="212">
        <f t="shared" si="2"/>
        <v>0</v>
      </c>
      <c r="L25" s="159">
        <f t="shared" si="1"/>
        <v>0</v>
      </c>
    </row>
    <row r="26" spans="1:12" ht="18" customHeight="1" x14ac:dyDescent="0.2">
      <c r="A26" s="9" t="b">
        <f>ISNA(_xlfn.XLOOKUP(TimeSheet_June[[#This Row],[Note For Other Assigned Duties]],Holidays[Event],Holidays[Event]))</f>
        <v>1</v>
      </c>
      <c r="C26" s="355">
        <f t="shared" si="3"/>
        <v>46557</v>
      </c>
      <c r="D26" s="356"/>
      <c r="E26" s="357"/>
      <c r="F26" s="358"/>
      <c r="G26" s="357"/>
      <c r="H26" s="359" t="str">
        <f>IF(_xlfn.XLOOKUP(TimeSheet_June[[#This Row],[Date(s)]],Holidays[Date],Holidays[Event])=0,"",_xlfn.XLOOKUP(TimeSheet_June[[#This Row],[Date(s)]],Holidays[Date],Holidays[Event]))</f>
        <v/>
      </c>
      <c r="I26" s="360"/>
      <c r="J26" s="157">
        <f t="shared" si="0"/>
        <v>0</v>
      </c>
      <c r="K26" s="212">
        <f t="shared" si="2"/>
        <v>0</v>
      </c>
      <c r="L26" s="159">
        <f t="shared" si="1"/>
        <v>0</v>
      </c>
    </row>
    <row r="27" spans="1:12" ht="18" customHeight="1" x14ac:dyDescent="0.2">
      <c r="A27" s="9" t="b">
        <f>ISNA(_xlfn.XLOOKUP(TimeSheet_June[[#This Row],[Note For Other Assigned Duties]],Holidays[Event],Holidays[Event]))</f>
        <v>1</v>
      </c>
      <c r="C27" s="355">
        <f t="shared" si="3"/>
        <v>46558</v>
      </c>
      <c r="D27" s="356"/>
      <c r="E27" s="357"/>
      <c r="F27" s="358"/>
      <c r="G27" s="357"/>
      <c r="H27" s="359" t="str">
        <f>IF(_xlfn.XLOOKUP(TimeSheet_June[[#This Row],[Date(s)]],Holidays[Date],Holidays[Event])=0,"",_xlfn.XLOOKUP(TimeSheet_June[[#This Row],[Date(s)]],Holidays[Date],Holidays[Event]))</f>
        <v/>
      </c>
      <c r="I27" s="360"/>
      <c r="J27" s="157">
        <f t="shared" si="0"/>
        <v>0</v>
      </c>
      <c r="K27" s="212">
        <f t="shared" si="2"/>
        <v>0</v>
      </c>
      <c r="L27" s="159">
        <f t="shared" si="1"/>
        <v>0</v>
      </c>
    </row>
    <row r="28" spans="1:12" ht="18" customHeight="1" x14ac:dyDescent="0.2">
      <c r="A28" s="9" t="b">
        <f>ISNA(_xlfn.XLOOKUP(TimeSheet_June[[#This Row],[Note For Other Assigned Duties]],Holidays[Event],Holidays[Event]))</f>
        <v>1</v>
      </c>
      <c r="C28" s="355">
        <f t="shared" si="3"/>
        <v>46559</v>
      </c>
      <c r="D28" s="356"/>
      <c r="E28" s="357"/>
      <c r="F28" s="358"/>
      <c r="G28" s="357"/>
      <c r="H28" s="359" t="str">
        <f>IF(_xlfn.XLOOKUP(TimeSheet_June[[#This Row],[Date(s)]],Holidays[Date],Holidays[Event])=0,"",_xlfn.XLOOKUP(TimeSheet_June[[#This Row],[Date(s)]],Holidays[Date],Holidays[Event]))</f>
        <v/>
      </c>
      <c r="I28" s="360"/>
      <c r="J28" s="157">
        <f t="shared" si="0"/>
        <v>0</v>
      </c>
      <c r="K28" s="212">
        <f t="shared" si="2"/>
        <v>0</v>
      </c>
      <c r="L28" s="159">
        <f t="shared" si="1"/>
        <v>0</v>
      </c>
    </row>
    <row r="29" spans="1:12" ht="18" customHeight="1" x14ac:dyDescent="0.2">
      <c r="A29" s="9" t="b">
        <f>ISNA(_xlfn.XLOOKUP(TimeSheet_June[[#This Row],[Note For Other Assigned Duties]],Holidays[Event],Holidays[Event]))</f>
        <v>1</v>
      </c>
      <c r="C29" s="355">
        <f t="shared" si="3"/>
        <v>46560</v>
      </c>
      <c r="D29" s="356"/>
      <c r="E29" s="357"/>
      <c r="F29" s="358"/>
      <c r="G29" s="357"/>
      <c r="H29" s="359" t="str">
        <f>IF(_xlfn.XLOOKUP(TimeSheet_June[[#This Row],[Date(s)]],Holidays[Date],Holidays[Event])=0,"",_xlfn.XLOOKUP(TimeSheet_June[[#This Row],[Date(s)]],Holidays[Date],Holidays[Event]))</f>
        <v/>
      </c>
      <c r="I29" s="360"/>
      <c r="J29" s="157">
        <f t="shared" si="0"/>
        <v>0</v>
      </c>
      <c r="K29" s="212">
        <f t="shared" si="2"/>
        <v>0</v>
      </c>
      <c r="L29" s="159">
        <f t="shared" si="1"/>
        <v>0</v>
      </c>
    </row>
    <row r="30" spans="1:12" ht="18" customHeight="1" x14ac:dyDescent="0.2">
      <c r="A30" s="9" t="b">
        <f>ISNA(_xlfn.XLOOKUP(TimeSheet_June[[#This Row],[Note For Other Assigned Duties]],Holidays[Event],Holidays[Event]))</f>
        <v>1</v>
      </c>
      <c r="C30" s="355">
        <f t="shared" si="3"/>
        <v>46561</v>
      </c>
      <c r="D30" s="356"/>
      <c r="E30" s="357"/>
      <c r="F30" s="358"/>
      <c r="G30" s="357"/>
      <c r="H30" s="359" t="str">
        <f>IF(_xlfn.XLOOKUP(TimeSheet_June[[#This Row],[Date(s)]],Holidays[Date],Holidays[Event])=0,"",_xlfn.XLOOKUP(TimeSheet_June[[#This Row],[Date(s)]],Holidays[Date],Holidays[Event]))</f>
        <v/>
      </c>
      <c r="I30" s="360"/>
      <c r="J30" s="157">
        <f t="shared" si="0"/>
        <v>0</v>
      </c>
      <c r="K30" s="212">
        <f t="shared" si="2"/>
        <v>0</v>
      </c>
      <c r="L30" s="159">
        <f t="shared" si="1"/>
        <v>0</v>
      </c>
    </row>
    <row r="31" spans="1:12" ht="18" customHeight="1" x14ac:dyDescent="0.2">
      <c r="A31" s="9" t="b">
        <f>ISNA(_xlfn.XLOOKUP(TimeSheet_June[[#This Row],[Note For Other Assigned Duties]],Holidays[Event],Holidays[Event]))</f>
        <v>1</v>
      </c>
      <c r="C31" s="355">
        <f t="shared" si="3"/>
        <v>46562</v>
      </c>
      <c r="D31" s="356"/>
      <c r="E31" s="357"/>
      <c r="F31" s="358"/>
      <c r="G31" s="357"/>
      <c r="H31" s="359" t="str">
        <f>IF(_xlfn.XLOOKUP(TimeSheet_June[[#This Row],[Date(s)]],Holidays[Date],Holidays[Event])=0,"",_xlfn.XLOOKUP(TimeSheet_June[[#This Row],[Date(s)]],Holidays[Date],Holidays[Event]))</f>
        <v/>
      </c>
      <c r="I31" s="360"/>
      <c r="J31" s="157">
        <f t="shared" si="0"/>
        <v>0</v>
      </c>
      <c r="K31" s="212">
        <f t="shared" si="2"/>
        <v>0</v>
      </c>
      <c r="L31" s="159">
        <f t="shared" si="1"/>
        <v>0</v>
      </c>
    </row>
    <row r="32" spans="1:12" ht="18" customHeight="1" x14ac:dyDescent="0.2">
      <c r="A32" s="9" t="b">
        <f>ISNA(_xlfn.XLOOKUP(TimeSheet_June[[#This Row],[Note For Other Assigned Duties]],Holidays[Event],Holidays[Event]))</f>
        <v>1</v>
      </c>
      <c r="C32" s="355">
        <f t="shared" si="3"/>
        <v>46563</v>
      </c>
      <c r="D32" s="356"/>
      <c r="E32" s="357"/>
      <c r="F32" s="358"/>
      <c r="G32" s="357"/>
      <c r="H32" s="359" t="str">
        <f>IF(_xlfn.XLOOKUP(TimeSheet_June[[#This Row],[Date(s)]],Holidays[Date],Holidays[Event])=0,"",_xlfn.XLOOKUP(TimeSheet_June[[#This Row],[Date(s)]],Holidays[Date],Holidays[Event]))</f>
        <v/>
      </c>
      <c r="I32" s="360"/>
      <c r="J32" s="157">
        <f t="shared" si="0"/>
        <v>0</v>
      </c>
      <c r="K32" s="212">
        <f t="shared" si="2"/>
        <v>0</v>
      </c>
      <c r="L32" s="159">
        <f t="shared" si="1"/>
        <v>0</v>
      </c>
    </row>
    <row r="33" spans="1:12" ht="18" customHeight="1" x14ac:dyDescent="0.2">
      <c r="A33" s="9" t="b">
        <f>ISNA(_xlfn.XLOOKUP(TimeSheet_June[[#This Row],[Note For Other Assigned Duties]],Holidays[Event],Holidays[Event]))</f>
        <v>1</v>
      </c>
      <c r="C33" s="355">
        <f t="shared" si="3"/>
        <v>46564</v>
      </c>
      <c r="D33" s="356"/>
      <c r="E33" s="357"/>
      <c r="F33" s="358"/>
      <c r="G33" s="357"/>
      <c r="H33" s="359" t="str">
        <f>IF(_xlfn.XLOOKUP(TimeSheet_June[[#This Row],[Date(s)]],Holidays[Date],Holidays[Event])=0,"",_xlfn.XLOOKUP(TimeSheet_June[[#This Row],[Date(s)]],Holidays[Date],Holidays[Event]))</f>
        <v/>
      </c>
      <c r="I33" s="360"/>
      <c r="J33" s="157">
        <f t="shared" si="0"/>
        <v>0</v>
      </c>
      <c r="K33" s="212">
        <f t="shared" si="2"/>
        <v>0</v>
      </c>
      <c r="L33" s="159">
        <f t="shared" si="1"/>
        <v>0</v>
      </c>
    </row>
    <row r="34" spans="1:12" ht="18" customHeight="1" x14ac:dyDescent="0.2">
      <c r="A34" s="9" t="b">
        <f>ISNA(_xlfn.XLOOKUP(TimeSheet_June[[#This Row],[Note For Other Assigned Duties]],Holidays[Event],Holidays[Event]))</f>
        <v>1</v>
      </c>
      <c r="C34" s="355">
        <f t="shared" si="3"/>
        <v>46565</v>
      </c>
      <c r="D34" s="356"/>
      <c r="E34" s="357"/>
      <c r="F34" s="358"/>
      <c r="G34" s="357"/>
      <c r="H34" s="359" t="str">
        <f>IF(_xlfn.XLOOKUP(TimeSheet_June[[#This Row],[Date(s)]],Holidays[Date],Holidays[Event])=0,"",_xlfn.XLOOKUP(TimeSheet_June[[#This Row],[Date(s)]],Holidays[Date],Holidays[Event]))</f>
        <v/>
      </c>
      <c r="I34" s="360"/>
      <c r="J34" s="157">
        <f t="shared" si="0"/>
        <v>0</v>
      </c>
      <c r="K34" s="212">
        <f t="shared" si="2"/>
        <v>0</v>
      </c>
      <c r="L34" s="159">
        <f t="shared" si="1"/>
        <v>0</v>
      </c>
    </row>
    <row r="35" spans="1:12" ht="18" customHeight="1" x14ac:dyDescent="0.2">
      <c r="A35" s="9" t="b">
        <f>ISNA(_xlfn.XLOOKUP(TimeSheet_June[[#This Row],[Note For Other Assigned Duties]],Holidays[Event],Holidays[Event]))</f>
        <v>1</v>
      </c>
      <c r="C35" s="355">
        <f t="shared" si="3"/>
        <v>46566</v>
      </c>
      <c r="D35" s="356"/>
      <c r="E35" s="357"/>
      <c r="F35" s="358"/>
      <c r="G35" s="357"/>
      <c r="H35" s="359" t="str">
        <f>IF(_xlfn.XLOOKUP(TimeSheet_June[[#This Row],[Date(s)]],Holidays[Date],Holidays[Event])=0,"",_xlfn.XLOOKUP(TimeSheet_June[[#This Row],[Date(s)]],Holidays[Date],Holidays[Event]))</f>
        <v/>
      </c>
      <c r="I35" s="360"/>
      <c r="J35" s="157">
        <f t="shared" si="0"/>
        <v>0</v>
      </c>
      <c r="K35" s="212">
        <f t="shared" si="2"/>
        <v>0</v>
      </c>
      <c r="L35" s="159">
        <f t="shared" si="1"/>
        <v>0</v>
      </c>
    </row>
    <row r="36" spans="1:12" ht="18" customHeight="1" x14ac:dyDescent="0.2">
      <c r="A36" s="9" t="b">
        <f>ISNA(_xlfn.XLOOKUP(TimeSheet_June[[#This Row],[Note For Other Assigned Duties]],Holidays[Event],Holidays[Event]))</f>
        <v>1</v>
      </c>
      <c r="C36" s="355">
        <f t="shared" si="3"/>
        <v>46567</v>
      </c>
      <c r="D36" s="356"/>
      <c r="E36" s="357"/>
      <c r="F36" s="358"/>
      <c r="G36" s="357"/>
      <c r="H36" s="359" t="str">
        <f>IF(_xlfn.XLOOKUP(TimeSheet_June[[#This Row],[Date(s)]],Holidays[Date],Holidays[Event])=0,"",_xlfn.XLOOKUP(TimeSheet_June[[#This Row],[Date(s)]],Holidays[Date],Holidays[Event]))</f>
        <v/>
      </c>
      <c r="I36" s="360"/>
      <c r="J36" s="157">
        <f t="shared" si="0"/>
        <v>0</v>
      </c>
      <c r="K36" s="212">
        <f t="shared" si="2"/>
        <v>0</v>
      </c>
      <c r="L36" s="159">
        <f t="shared" si="1"/>
        <v>0</v>
      </c>
    </row>
    <row r="37" spans="1:12" ht="18" customHeight="1" thickBot="1" x14ac:dyDescent="0.25">
      <c r="A37" s="9" t="b">
        <f>ISNA(_xlfn.XLOOKUP(TimeSheet_June[[#This Row],[Note For Other Assigned Duties]],Holidays[Event],Holidays[Event]))</f>
        <v>1</v>
      </c>
      <c r="C37" s="361">
        <f>+C36+1</f>
        <v>46568</v>
      </c>
      <c r="D37" s="362"/>
      <c r="E37" s="363"/>
      <c r="F37" s="364"/>
      <c r="G37" s="363"/>
      <c r="H37" s="365" t="str">
        <f>IF(_xlfn.XLOOKUP(TimeSheet_June[[#This Row],[Date(s)]],Holidays[Date],Holidays[Event])=0,"",_xlfn.XLOOKUP(TimeSheet_June[[#This Row],[Date(s)]],Holidays[Date],Holidays[Event]))</f>
        <v/>
      </c>
      <c r="I37" s="366"/>
      <c r="J37" s="158">
        <f t="shared" si="0"/>
        <v>0</v>
      </c>
      <c r="K37" s="213">
        <f>IFERROR(D37+E37+G37+I37,0)</f>
        <v>0</v>
      </c>
      <c r="L37" s="164">
        <f t="shared" si="1"/>
        <v>0</v>
      </c>
    </row>
    <row r="38" spans="1:12" ht="42" customHeight="1" thickTop="1" x14ac:dyDescent="0.2">
      <c r="C38" s="150"/>
      <c r="D38" s="154"/>
      <c r="E38" s="154"/>
      <c r="F38" s="154"/>
      <c r="G38" s="153"/>
      <c r="H38" s="151"/>
      <c r="I38" s="152"/>
      <c r="J38" s="138"/>
      <c r="K38" s="155"/>
      <c r="L38" s="156"/>
    </row>
  </sheetData>
  <sheetProtection algorithmName="SHA-512" hashValue="N8oamrl0YmE1MiuqyPDIKcwJjqU0PqCGqtsAQpivrxAGvTdFupmdst25OlwXn/qUyPYpo0Erp7BV/OolqjL7GA==" saltValue="clCThkp4UdRgZpJriR2eIA==" spinCount="100000" sheet="1" objects="1" scenarios="1"/>
  <mergeCells count="11">
    <mergeCell ref="C1:J1"/>
    <mergeCell ref="K1:L1"/>
    <mergeCell ref="K2:L2"/>
    <mergeCell ref="K3:L3"/>
    <mergeCell ref="K4:L4"/>
    <mergeCell ref="D3:F3"/>
    <mergeCell ref="K5:L5"/>
    <mergeCell ref="K6:L6"/>
    <mergeCell ref="I2:I3"/>
    <mergeCell ref="J2:J3"/>
    <mergeCell ref="J4:J5"/>
  </mergeCells>
  <phoneticPr fontId="51" type="noConversion"/>
  <conditionalFormatting sqref="C8:I37">
    <cfRule type="expression" dxfId="1" priority="1">
      <formula>OR(IF(WEEKDAY($C8)=1,1),IF(WEEKDAY($C8)=7,1),IF($A8=FALSE,1))</formula>
    </cfRule>
  </conditionalFormatting>
  <dataValidations count="19">
    <dataValidation allowBlank="1" showInputMessage="1" showErrorMessage="1" prompt="adsfa" sqref="I2" xr:uid="{00000000-0002-0000-1B00-000000000000}"/>
    <dataValidation allowBlank="1" showInputMessage="1" showErrorMessage="1" prompt="Total Assignable Hours Worked to date are automatically calculated in cell below" sqref="J4 F5" xr:uid="{00000000-0002-0000-1B00-000001000000}"/>
    <dataValidation allowBlank="1" showInputMessage="1" showErrorMessage="1" prompt="Total Assignable Hours Worked to date automatically calculated in this cell." sqref="F6 J6" xr:uid="{00000000-0002-0000-1B00-000002000000}"/>
    <dataValidation allowBlank="1" showInputMessage="1" showErrorMessage="1" prompt="Assigned Hours Worked are automatically calculated in this column under this heading." sqref="K7:L7" xr:uid="{00000000-0002-0000-1B00-000003000000}"/>
    <dataValidation allowBlank="1" showInputMessage="1" showErrorMessage="1" prompt="Enter Assigned Time After School in this column under this heading." sqref="I7 J8:J34" xr:uid="{00000000-0002-0000-1B00-000004000000}"/>
    <dataValidation allowBlank="1" showInputMessage="1" showErrorMessage="1" prompt="Enter Date in this column under this heading. Use heading filters to find specific entries" sqref="C7" xr:uid="{00000000-0002-0000-1B00-000005000000}"/>
    <dataValidation allowBlank="1" showInputMessage="1" showErrorMessage="1" prompt="Total Hours Worked are automatically calculated in this cell" sqref="D6:E6" xr:uid="{00000000-0002-0000-1B00-000006000000}"/>
    <dataValidation allowBlank="1" showInputMessage="1" showErrorMessage="1" prompt="Enter Total Work Week Hours in this cell" sqref="C6" xr:uid="{00000000-0002-0000-1B00-000007000000}"/>
    <dataValidation allowBlank="1" showInputMessage="1" showErrorMessage="1" prompt="Regular Hours are automatically calculated in cell below" sqref="D5" xr:uid="{00000000-0002-0000-1B00-000008000000}"/>
    <dataValidation allowBlank="1" showInputMessage="1" showErrorMessage="1" prompt="Total Assignable Hours Worked are automatically calculated in cell below" sqref="E5" xr:uid="{00000000-0002-0000-1B00-000009000000}"/>
    <dataValidation allowBlank="1" showInputMessage="1" showErrorMessage="1" prompt="Enter Total Assignable Hours in cell below" sqref="C5" xr:uid="{00000000-0002-0000-1B00-00000A000000}"/>
    <dataValidation allowBlank="1" showInputMessage="1" showErrorMessage="1" prompt="Enter School Name in this cell" sqref="D3" xr:uid="{00000000-0002-0000-1B00-00000B000000}"/>
    <dataValidation allowBlank="1" showInputMessage="1" showErrorMessage="1" prompt="Enter School Name in cell to the right" sqref="C3" xr:uid="{00000000-0002-0000-1B00-00000C000000}"/>
    <dataValidation allowBlank="1" showInputMessage="1" showErrorMessage="1" prompt="Enter Teacher's FTE in this cell" sqref="E2" xr:uid="{AAD4970F-97FB-4E70-8852-CFCA07D6A761}"/>
    <dataValidation allowBlank="1" showInputMessage="1" showErrorMessage="1" prompt="Enter Teacher Name in this cell" sqref="D2" xr:uid="{00000000-0002-0000-1B00-00000E000000}"/>
    <dataValidation allowBlank="1" showInputMessage="1" showErrorMessage="1" prompt="Enter Teacher Name and FTE in cells to the right" sqref="C2" xr:uid="{00000000-0002-0000-1B00-00000F000000}"/>
    <dataValidation allowBlank="1" showInputMessage="1" showErrorMessage="1" prompt="Enter Teacher and School details in cells below" sqref="C1" xr:uid="{00000000-0002-0000-1B00-000010000000}"/>
    <dataValidation allowBlank="1" showInputMessage="1" showErrorMessage="1" prompt="Use this worksheet to track hours worked in a work week. Enter Date and Times in TimeSheet table. Total Hours, Regular Hours and Overtime Hours are automatically calculated" sqref="A1:B1" xr:uid="{00000000-0002-0000-1B00-000011000000}"/>
    <dataValidation allowBlank="1" showErrorMessage="1" sqref="C8:G38 G5:H6 M1:M6 O1:O2 J35:J38 G2:H3 N10:R37 S7:XFD37 Q7:R9 M38:XFD1048576 Q1:XFD6 N5:O7 K8:M37 K38:L38 C39:L1048576 J2 P1:P7 I29:I30 I22:I23 I15:I16 I8:I10 A2:B1048576" xr:uid="{00000000-0002-0000-1B00-000012000000}"/>
  </dataValidations>
  <hyperlinks>
    <hyperlink ref="K2" location="'Mon-Day 1-S1'!Print_Titles" display="MON | Day 1 - Sem 1" xr:uid="{00000000-0004-0000-1B00-000002000000}"/>
    <hyperlink ref="K3" location="'Tue-Day 2-S1'!Print_Titles" display="TUE | Day 2 - Sem 1" xr:uid="{00000000-0004-0000-1B00-000003000000}"/>
    <hyperlink ref="K4" location="'Wed-Day 3-S1'!Print_Titles" display="WED | Day 3 - Sem 1" xr:uid="{00000000-0004-0000-1B00-000004000000}"/>
    <hyperlink ref="K5" location="'Thu-Day 4-S1'!Print_Titles" display="THU | Day 4 - Sem 1" xr:uid="{00000000-0004-0000-1B00-000005000000}"/>
    <hyperlink ref="K6" location="'Fri-Day 5-S1'!Print_Titles" display="FRI | Day 5 - Sem 1" xr:uid="{00000000-0004-0000-1B00-000006000000}"/>
    <hyperlink ref="N2" location="'Day 6-S2'!A1" display="Day 6 - Sem 1" xr:uid="{00000000-0004-0000-1B00-000007000000}"/>
    <hyperlink ref="N3" location="'Early Out 1-S2'!A1" display="Early Out 1 - Sem 1" xr:uid="{00000000-0004-0000-1B00-000008000000}"/>
    <hyperlink ref="N4" location="'Early Out 2-S2'!A1" display="Early Out 2 - Sem 1" xr:uid="{00000000-0004-0000-1B00-000009000000}"/>
    <hyperlink ref="K2:L2" location="'Mon-Day 1-S2'!A1" display="MON | Day 1 - Sem 1" xr:uid="{00000000-0004-0000-1B00-00000A000000}"/>
    <hyperlink ref="K3:L3" location="'Tue-Day 2-S2'!A1" display="TUE | Day 2 - Sem 1" xr:uid="{00000000-0004-0000-1B00-00000B000000}"/>
    <hyperlink ref="K4:L4" location="'Wed-Day 3-S2'!A1" display="WED | Day 3 - Sem 1" xr:uid="{00000000-0004-0000-1B00-00000C000000}"/>
    <hyperlink ref="K5:L5" location="'Thu-Day 4-S2'!A1" display="THU | Day 4 - Sem 1" xr:uid="{00000000-0004-0000-1B00-00000D000000}"/>
    <hyperlink ref="K6:L6" location="'Fri-Day 5-S2'!A1" display="FRI | Day 5 - Sem 1" xr:uid="{00000000-0004-0000-1B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A3FA9FD-D9E9-0740-908F-98D87B2D23FE}">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autoPageBreaks="0" fitToPage="1"/>
  </sheetPr>
  <dimension ref="A1:P58"/>
  <sheetViews>
    <sheetView showGridLines="0" zoomScale="60" zoomScaleNormal="60" workbookViewId="0">
      <selection activeCell="C22" sqref="C22"/>
    </sheetView>
  </sheetViews>
  <sheetFormatPr defaultColWidth="8.875" defaultRowHeight="25.5" customHeight="1" thickBottom="1" x14ac:dyDescent="0.25"/>
  <cols>
    <col min="1" max="1" width="3" customWidth="1"/>
    <col min="2" max="2" width="28.125" customWidth="1"/>
    <col min="3" max="3" width="23.875" customWidth="1"/>
    <col min="4" max="4" width="16.875" customWidth="1"/>
    <col min="5" max="5" width="20.5" customWidth="1"/>
    <col min="6" max="6" width="24.125" customWidth="1"/>
    <col min="7" max="7" width="18.125" customWidth="1"/>
    <col min="8" max="8" width="4.5" customWidth="1"/>
    <col min="9" max="9" width="24.75" customWidth="1"/>
    <col min="10" max="10" width="2.125" customWidth="1"/>
    <col min="13" max="13" width="6" customWidth="1"/>
  </cols>
  <sheetData>
    <row r="1" spans="1:16" ht="49.5" customHeight="1" thickBot="1" x14ac:dyDescent="0.25">
      <c r="B1" s="556" t="s">
        <v>180</v>
      </c>
      <c r="C1" s="557"/>
      <c r="D1" s="558" t="str">
        <f>HOME!C3</f>
        <v>Type your name here.</v>
      </c>
      <c r="E1" s="558"/>
      <c r="F1" s="559"/>
      <c r="G1" s="293" t="s">
        <v>23</v>
      </c>
      <c r="H1" s="560" t="s">
        <v>131</v>
      </c>
      <c r="I1" s="561"/>
      <c r="J1" s="17"/>
    </row>
    <row r="2" spans="1:16" ht="51" customHeight="1" thickBot="1" x14ac:dyDescent="0.25">
      <c r="A2" s="32"/>
      <c r="B2" s="552" t="s">
        <v>181</v>
      </c>
      <c r="C2" s="553"/>
      <c r="D2" s="554" t="str">
        <f>HOME!C4</f>
        <v>Type your school here.</v>
      </c>
      <c r="E2" s="554"/>
      <c r="F2" s="555"/>
      <c r="G2" s="294">
        <f>HOME!C5</f>
        <v>1</v>
      </c>
      <c r="H2" s="562" t="s">
        <v>132</v>
      </c>
      <c r="I2" s="563"/>
      <c r="J2" s="205"/>
      <c r="K2" s="173"/>
      <c r="L2" s="173"/>
      <c r="M2" s="173"/>
      <c r="N2" s="195"/>
      <c r="O2" s="32"/>
    </row>
    <row r="3" spans="1:16" ht="116.25" customHeight="1" thickTop="1" thickBot="1" x14ac:dyDescent="0.5">
      <c r="A3" s="530" t="s">
        <v>41</v>
      </c>
      <c r="B3" s="307" t="s">
        <v>128</v>
      </c>
      <c r="C3" s="308">
        <f>G7+G14+G21+G28</f>
        <v>0</v>
      </c>
      <c r="D3" s="339" t="s">
        <v>56</v>
      </c>
      <c r="E3" s="305" t="s">
        <v>69</v>
      </c>
      <c r="F3" s="306">
        <f>IFERROR(AVERAGE(August!E2,September!E2,October!E2,November!E2,December!E2,January!E2,February!E2,March!E2,April!E2,May!E2,June!E2,July!E2),0)</f>
        <v>1</v>
      </c>
      <c r="G3" s="550">
        <f>HOME!I3</f>
        <v>1200</v>
      </c>
      <c r="H3" s="551"/>
      <c r="I3" s="341">
        <f>HOME!F6</f>
        <v>284</v>
      </c>
      <c r="J3" s="17"/>
      <c r="K3" s="19"/>
      <c r="L3" s="19"/>
      <c r="M3" s="194"/>
      <c r="N3" s="529"/>
      <c r="O3" s="529"/>
      <c r="P3" s="17"/>
    </row>
    <row r="4" spans="1:16" ht="94.5" customHeight="1" thickTop="1" thickBot="1" x14ac:dyDescent="0.25">
      <c r="A4" s="531"/>
      <c r="B4" s="336" t="s">
        <v>129</v>
      </c>
      <c r="C4" s="337">
        <f>July!F6</f>
        <v>0</v>
      </c>
      <c r="D4" s="338" t="s">
        <v>56</v>
      </c>
      <c r="E4" s="340" t="s">
        <v>115</v>
      </c>
      <c r="F4" s="309">
        <f>C3+C4</f>
        <v>0</v>
      </c>
      <c r="G4" s="539" t="s">
        <v>127</v>
      </c>
      <c r="H4" s="540"/>
      <c r="I4" s="310">
        <f>(G3*$F$3)-($C$3+$C$4)</f>
        <v>1200</v>
      </c>
      <c r="J4" s="17"/>
      <c r="M4" s="16"/>
      <c r="N4" s="196"/>
      <c r="O4" s="197"/>
      <c r="P4" s="17"/>
    </row>
    <row r="5" spans="1:16" ht="60" customHeight="1" thickTop="1" thickBot="1" x14ac:dyDescent="0.25">
      <c r="A5" s="531"/>
      <c r="B5" s="69" t="s">
        <v>19</v>
      </c>
      <c r="C5" s="57" t="s">
        <v>108</v>
      </c>
      <c r="D5" s="58" t="s">
        <v>109</v>
      </c>
      <c r="E5" s="68" t="s">
        <v>114</v>
      </c>
      <c r="F5" s="70" t="s">
        <v>59</v>
      </c>
      <c r="G5" s="534" t="s">
        <v>102</v>
      </c>
      <c r="H5" s="535"/>
      <c r="I5" s="536"/>
      <c r="J5" s="17"/>
      <c r="N5" s="19"/>
      <c r="O5" s="19"/>
    </row>
    <row r="6" spans="1:16" ht="25.5" customHeight="1" thickTop="1" thickBot="1" x14ac:dyDescent="0.25">
      <c r="A6" s="532" t="s">
        <v>41</v>
      </c>
      <c r="B6" s="110" t="s">
        <v>74</v>
      </c>
      <c r="C6" s="111">
        <f>'Mon-Day 1-S1'!C2</f>
        <v>0</v>
      </c>
      <c r="D6" s="112">
        <f>'Mon-Day 1-S1'!F2</f>
        <v>0</v>
      </c>
      <c r="E6" s="247">
        <f>'Brief Summary'!B39</f>
        <v>0</v>
      </c>
      <c r="F6" s="324">
        <f>(C6+D6)*E6</f>
        <v>0</v>
      </c>
      <c r="G6" s="113">
        <f>IFERROR((C6*E6)+(C7*E7)+(C8*E8)+(C9*E9)+(C10*E10)+(C11*E11)+(C12*E12)+(C13*E13)+(C14*E14)+(C15*E15)+(C16*E16)+(C17*E17),0)</f>
        <v>0</v>
      </c>
      <c r="H6" s="537" t="s">
        <v>55</v>
      </c>
      <c r="I6" s="538"/>
      <c r="J6" s="17" t="s">
        <v>0</v>
      </c>
    </row>
    <row r="7" spans="1:16" ht="25.5" customHeight="1" thickBot="1" x14ac:dyDescent="0.25">
      <c r="A7" s="532"/>
      <c r="B7" s="114" t="s">
        <v>75</v>
      </c>
      <c r="C7" s="59">
        <f>'Tue-Day 2-S1'!C2</f>
        <v>0</v>
      </c>
      <c r="D7" s="64">
        <f>'Tue-Day 2-S1'!F2</f>
        <v>0</v>
      </c>
      <c r="E7" s="248">
        <f>'Brief Summary'!B40</f>
        <v>0</v>
      </c>
      <c r="F7" s="325">
        <f>(C7+D7)*E7</f>
        <v>0</v>
      </c>
      <c r="G7" s="85">
        <f>G6/60</f>
        <v>0</v>
      </c>
      <c r="H7" s="491" t="s">
        <v>56</v>
      </c>
      <c r="I7" s="492"/>
      <c r="J7" s="17" t="s">
        <v>0</v>
      </c>
    </row>
    <row r="8" spans="1:16" ht="27.75" customHeight="1" thickBot="1" x14ac:dyDescent="0.25">
      <c r="A8" s="532"/>
      <c r="B8" s="115" t="s">
        <v>76</v>
      </c>
      <c r="C8" s="60">
        <f>'Wed-Day 3-S1'!C2</f>
        <v>0</v>
      </c>
      <c r="D8" s="65">
        <f>'Wed-Day 3-S1'!F2</f>
        <v>0</v>
      </c>
      <c r="E8" s="249">
        <f>'Brief Summary'!B41</f>
        <v>0</v>
      </c>
      <c r="F8" s="326">
        <f>(C8+D8)*E8</f>
        <v>0</v>
      </c>
      <c r="G8" s="514" t="s">
        <v>105</v>
      </c>
      <c r="H8" s="515"/>
      <c r="I8" s="516"/>
      <c r="J8" s="17"/>
    </row>
    <row r="9" spans="1:16" ht="27" customHeight="1" thickBot="1" x14ac:dyDescent="0.25">
      <c r="A9" s="532"/>
      <c r="B9" s="116" t="s">
        <v>77</v>
      </c>
      <c r="C9" s="61">
        <f>'Thu-Day 4-S1'!C2</f>
        <v>0</v>
      </c>
      <c r="D9" s="66">
        <f>'Thu-Day 4-S1'!F2</f>
        <v>0</v>
      </c>
      <c r="E9" s="250">
        <f>'Brief Summary'!B42</f>
        <v>0</v>
      </c>
      <c r="F9" s="327">
        <f t="shared" ref="F9:F11" si="0">(C9+D9)*E9</f>
        <v>0</v>
      </c>
      <c r="G9" s="514"/>
      <c r="H9" s="515"/>
      <c r="I9" s="516"/>
      <c r="J9" s="17"/>
    </row>
    <row r="10" spans="1:16" ht="25.5" customHeight="1" thickBot="1" x14ac:dyDescent="0.25">
      <c r="A10" s="532"/>
      <c r="B10" s="117" t="s">
        <v>78</v>
      </c>
      <c r="C10" s="62">
        <f>'Fri-Day 5-S1'!C2</f>
        <v>0</v>
      </c>
      <c r="D10" s="67">
        <f>'Fri-Day 5-S1'!F2</f>
        <v>11</v>
      </c>
      <c r="E10" s="251">
        <f>'Brief Summary'!B43</f>
        <v>0</v>
      </c>
      <c r="F10" s="328">
        <f t="shared" si="0"/>
        <v>0</v>
      </c>
      <c r="G10" s="541">
        <f>IFERROR((D6*E6)+(D7*E7)+(D8*E8)+(D9*E9)+(D10*E10)+(D11*E11)+(D12*E12)+(D13*E13)+(D14*E14)+(D15*E15)+(D16*E16)+(D17*E17),0)</f>
        <v>0</v>
      </c>
      <c r="H10" s="543" t="s">
        <v>55</v>
      </c>
      <c r="I10" s="543"/>
      <c r="J10" s="17"/>
    </row>
    <row r="11" spans="1:16" ht="25.5" customHeight="1" thickBot="1" x14ac:dyDescent="0.25">
      <c r="A11" s="533"/>
      <c r="B11" s="118" t="s">
        <v>79</v>
      </c>
      <c r="C11" s="86">
        <f>'Day 6-S1'!C2</f>
        <v>0</v>
      </c>
      <c r="D11" s="87">
        <f>'Day 6-S1'!F2</f>
        <v>0</v>
      </c>
      <c r="E11" s="252">
        <f>'Brief Summary'!B44</f>
        <v>0</v>
      </c>
      <c r="F11" s="329">
        <f t="shared" si="0"/>
        <v>0</v>
      </c>
      <c r="G11" s="541"/>
      <c r="H11" s="543"/>
      <c r="I11" s="543"/>
      <c r="J11" s="17"/>
    </row>
    <row r="12" spans="1:16" ht="25.5" customHeight="1" thickTop="1" thickBot="1" x14ac:dyDescent="0.3">
      <c r="A12" s="545" t="s">
        <v>41</v>
      </c>
      <c r="B12" s="317" t="s">
        <v>219</v>
      </c>
      <c r="C12" s="319">
        <f>'Extra Day A-S1'!C2</f>
        <v>0</v>
      </c>
      <c r="D12" s="320">
        <f>'Extra Day A-S1'!F2</f>
        <v>0</v>
      </c>
      <c r="E12" s="321">
        <f>'Brief Summary'!B45</f>
        <v>0</v>
      </c>
      <c r="F12" s="330">
        <f t="shared" ref="F12:F17" si="1">(C12+D12)*E12</f>
        <v>0</v>
      </c>
      <c r="G12" s="541"/>
      <c r="H12" s="543"/>
      <c r="I12" s="543"/>
      <c r="J12" s="17"/>
    </row>
    <row r="13" spans="1:16" ht="25.5" customHeight="1" thickBot="1" x14ac:dyDescent="0.3">
      <c r="A13" s="532"/>
      <c r="B13" s="317" t="s">
        <v>218</v>
      </c>
      <c r="C13" s="319">
        <f>'Extra Day B-S1'!C2</f>
        <v>0</v>
      </c>
      <c r="D13" s="320">
        <f>'Extra Day B-S1'!F2</f>
        <v>0</v>
      </c>
      <c r="E13" s="321">
        <f>'Brief Summary'!B46</f>
        <v>0</v>
      </c>
      <c r="F13" s="330">
        <f t="shared" si="1"/>
        <v>0</v>
      </c>
      <c r="G13" s="542"/>
      <c r="H13" s="544"/>
      <c r="I13" s="544"/>
      <c r="J13" s="17"/>
    </row>
    <row r="14" spans="1:16" ht="25.5" customHeight="1" thickBot="1" x14ac:dyDescent="0.3">
      <c r="A14" s="532"/>
      <c r="B14" s="317" t="s">
        <v>217</v>
      </c>
      <c r="C14" s="319">
        <f>'Extra Day C-S1'!C2</f>
        <v>0</v>
      </c>
      <c r="D14" s="320">
        <f>'Extra Day C-S1'!F2</f>
        <v>0</v>
      </c>
      <c r="E14" s="321">
        <f>'Brief Summary'!B47</f>
        <v>0</v>
      </c>
      <c r="F14" s="330">
        <f t="shared" si="1"/>
        <v>0</v>
      </c>
      <c r="G14" s="499">
        <f>G10/60</f>
        <v>0</v>
      </c>
      <c r="H14" s="502" t="s">
        <v>56</v>
      </c>
      <c r="I14" s="502"/>
      <c r="J14" s="17"/>
    </row>
    <row r="15" spans="1:16" ht="25.5" customHeight="1" thickBot="1" x14ac:dyDescent="0.3">
      <c r="A15" s="532"/>
      <c r="B15" s="317" t="s">
        <v>216</v>
      </c>
      <c r="C15" s="319">
        <f>'Extra Day D-S1'!C2</f>
        <v>0</v>
      </c>
      <c r="D15" s="320">
        <f>'Extra Day D-S1'!F2</f>
        <v>0</v>
      </c>
      <c r="E15" s="321">
        <f>'Brief Summary'!B48</f>
        <v>0</v>
      </c>
      <c r="F15" s="330">
        <f t="shared" si="1"/>
        <v>0</v>
      </c>
      <c r="G15" s="500"/>
      <c r="H15" s="503"/>
      <c r="I15" s="503"/>
      <c r="J15" s="17"/>
    </row>
    <row r="16" spans="1:16" ht="25.5" customHeight="1" thickBot="1" x14ac:dyDescent="0.25">
      <c r="A16" s="532"/>
      <c r="B16" s="119" t="s">
        <v>80</v>
      </c>
      <c r="C16" s="106">
        <f>'Early Out 1-S1'!C2</f>
        <v>0</v>
      </c>
      <c r="D16" s="107">
        <f>'Early Out 1-S1'!F2</f>
        <v>0</v>
      </c>
      <c r="E16" s="322">
        <f>'Brief Summary'!B49</f>
        <v>0</v>
      </c>
      <c r="F16" s="331">
        <f t="shared" si="1"/>
        <v>0</v>
      </c>
      <c r="G16" s="500"/>
      <c r="H16" s="503"/>
      <c r="I16" s="503"/>
      <c r="J16" s="17"/>
    </row>
    <row r="17" spans="1:10" ht="25.5" customHeight="1" thickBot="1" x14ac:dyDescent="0.25">
      <c r="A17" s="532"/>
      <c r="B17" s="174" t="s">
        <v>81</v>
      </c>
      <c r="C17" s="175">
        <f>'Early Out 2-S1'!C2</f>
        <v>0</v>
      </c>
      <c r="D17" s="176">
        <f>'Early Out 2-S1'!F2</f>
        <v>0</v>
      </c>
      <c r="E17" s="323">
        <f>'Brief Summary'!B50</f>
        <v>0</v>
      </c>
      <c r="F17" s="332">
        <f t="shared" si="1"/>
        <v>0</v>
      </c>
      <c r="G17" s="501"/>
      <c r="H17" s="504"/>
      <c r="I17" s="504"/>
      <c r="J17" s="17"/>
    </row>
    <row r="18" spans="1:10" ht="25.5" customHeight="1" thickTop="1" thickBot="1" x14ac:dyDescent="0.25">
      <c r="A18" s="532"/>
      <c r="B18" s="183"/>
      <c r="C18" s="180" t="s">
        <v>119</v>
      </c>
      <c r="D18" s="181" t="s">
        <v>116</v>
      </c>
      <c r="E18" s="182">
        <f>SUM(E6:E17)</f>
        <v>0</v>
      </c>
      <c r="F18" s="184"/>
      <c r="G18" s="185"/>
      <c r="H18" s="187"/>
      <c r="I18" s="186"/>
      <c r="J18" s="17"/>
    </row>
    <row r="19" spans="1:10" ht="40.5" customHeight="1" thickTop="1" thickBot="1" x14ac:dyDescent="0.25">
      <c r="A19" s="532"/>
      <c r="B19" s="202" t="s">
        <v>82</v>
      </c>
      <c r="C19" s="203">
        <f>'Mon-Day 1-S2'!C2</f>
        <v>0</v>
      </c>
      <c r="D19" s="204">
        <f>'Mon-Day 1-S2'!F2</f>
        <v>0</v>
      </c>
      <c r="E19" s="253">
        <f>'Brief Summary'!B51</f>
        <v>0</v>
      </c>
      <c r="F19" s="333">
        <f t="shared" ref="F19:F30" si="2">(C19+D19)*E19</f>
        <v>0</v>
      </c>
      <c r="G19" s="511" t="s">
        <v>103</v>
      </c>
      <c r="H19" s="512"/>
      <c r="I19" s="513"/>
      <c r="J19" s="17"/>
    </row>
    <row r="20" spans="1:10" ht="25.5" customHeight="1" thickTop="1" thickBot="1" x14ac:dyDescent="0.25">
      <c r="A20" s="532"/>
      <c r="B20" s="114" t="s">
        <v>83</v>
      </c>
      <c r="C20" s="59">
        <f>'Tue-Day 2-S2'!C2</f>
        <v>0</v>
      </c>
      <c r="D20" s="64">
        <f>'Tue-Day 2-S2'!F2</f>
        <v>0</v>
      </c>
      <c r="E20" s="248">
        <f>'Brief Summary'!B52</f>
        <v>0</v>
      </c>
      <c r="F20" s="325">
        <f t="shared" si="2"/>
        <v>0</v>
      </c>
      <c r="G20" s="201">
        <f>IFERROR((C19*E19)+(C20*E20)+(C21*E21)+(C22*E22)+(C23*E23)+(C24*E24)+(C25*E25)+(C26*E26)+(C27*E27)+(C28*E28)+(C29*E29)+(C30*E30),0)</f>
        <v>0</v>
      </c>
      <c r="H20" s="493" t="s">
        <v>55</v>
      </c>
      <c r="I20" s="494"/>
      <c r="J20" s="17"/>
    </row>
    <row r="21" spans="1:10" ht="25.5" customHeight="1" thickBot="1" x14ac:dyDescent="0.25">
      <c r="A21" s="532"/>
      <c r="B21" s="115" t="s">
        <v>84</v>
      </c>
      <c r="C21" s="60">
        <f>'Wed-Day 3-S2'!C2</f>
        <v>0</v>
      </c>
      <c r="D21" s="65">
        <f>'Wed-Day 3-S2'!F2</f>
        <v>0</v>
      </c>
      <c r="E21" s="249">
        <f>'Brief Summary'!B53</f>
        <v>0</v>
      </c>
      <c r="F21" s="326">
        <f t="shared" si="2"/>
        <v>0</v>
      </c>
      <c r="G21" s="85">
        <f>G20/60</f>
        <v>0</v>
      </c>
      <c r="H21" s="491" t="s">
        <v>56</v>
      </c>
      <c r="I21" s="492"/>
      <c r="J21" s="17"/>
    </row>
    <row r="22" spans="1:10" ht="25.5" customHeight="1" thickBot="1" x14ac:dyDescent="0.25">
      <c r="A22" s="532"/>
      <c r="B22" s="116" t="s">
        <v>85</v>
      </c>
      <c r="C22" s="61">
        <f>'Thu-Day 4-S2'!C2</f>
        <v>0</v>
      </c>
      <c r="D22" s="66">
        <f>'Thu-Day 4-S2'!F2</f>
        <v>0</v>
      </c>
      <c r="E22" s="250">
        <f>'Brief Summary'!B54</f>
        <v>0</v>
      </c>
      <c r="F22" s="327">
        <f t="shared" si="2"/>
        <v>0</v>
      </c>
      <c r="G22" s="514" t="s">
        <v>104</v>
      </c>
      <c r="H22" s="515"/>
      <c r="I22" s="516"/>
      <c r="J22" s="17"/>
    </row>
    <row r="23" spans="1:10" ht="25.5" customHeight="1" thickBot="1" x14ac:dyDescent="0.25">
      <c r="A23" s="532"/>
      <c r="B23" s="117" t="s">
        <v>86</v>
      </c>
      <c r="C23" s="62">
        <f>'Fri-Day 5-S2'!C2</f>
        <v>0</v>
      </c>
      <c r="D23" s="67">
        <f>'Fri-Day 5-S2'!F2</f>
        <v>0</v>
      </c>
      <c r="E23" s="251">
        <f>'Brief Summary'!B55</f>
        <v>0</v>
      </c>
      <c r="F23" s="334">
        <f t="shared" si="2"/>
        <v>0</v>
      </c>
      <c r="G23" s="514"/>
      <c r="H23" s="515"/>
      <c r="I23" s="516"/>
      <c r="J23" s="17"/>
    </row>
    <row r="24" spans="1:10" ht="25.5" customHeight="1" thickBot="1" x14ac:dyDescent="0.25">
      <c r="A24" s="532"/>
      <c r="B24" s="118" t="s">
        <v>87</v>
      </c>
      <c r="C24" s="86">
        <f>'Day 6-S2'!C2</f>
        <v>0</v>
      </c>
      <c r="D24" s="87">
        <f>'Day 6-S2'!F2</f>
        <v>0</v>
      </c>
      <c r="E24" s="252">
        <f>'Brief Summary'!B56</f>
        <v>0</v>
      </c>
      <c r="F24" s="335">
        <f t="shared" si="2"/>
        <v>0</v>
      </c>
      <c r="G24" s="508">
        <f>IFERROR((D19*E19)+(D20*E20)+(D21*E21)+(D22*E22)+(D23*E23)+(D24*E24)+(D25*E25)+(D26*E26)+(D27*E27)+(D28*E28)+(D29*E29)+(D30*E30),0)</f>
        <v>0</v>
      </c>
      <c r="H24" s="507" t="s">
        <v>55</v>
      </c>
      <c r="I24" s="507"/>
      <c r="J24" s="17"/>
    </row>
    <row r="25" spans="1:10" ht="24.75" customHeight="1" thickBot="1" x14ac:dyDescent="0.25">
      <c r="A25" s="532"/>
      <c r="B25" s="318" t="s">
        <v>222</v>
      </c>
      <c r="C25" s="319">
        <f>'Extra Day A-S2'!C2</f>
        <v>0</v>
      </c>
      <c r="D25" s="320">
        <f>'Extra Day A-S2'!F2</f>
        <v>0</v>
      </c>
      <c r="E25" s="321">
        <f>'Brief Summary'!B57</f>
        <v>0</v>
      </c>
      <c r="F25" s="330">
        <f t="shared" si="2"/>
        <v>0</v>
      </c>
      <c r="G25" s="508"/>
      <c r="H25" s="507"/>
      <c r="I25" s="507"/>
      <c r="J25" s="17"/>
    </row>
    <row r="26" spans="1:10" ht="24.75" customHeight="1" thickBot="1" x14ac:dyDescent="0.25">
      <c r="A26" s="546"/>
      <c r="B26" s="318" t="s">
        <v>221</v>
      </c>
      <c r="C26" s="319">
        <f>'Extra Day B-S2'!C2</f>
        <v>0</v>
      </c>
      <c r="D26" s="320">
        <f>'Extra Day B-S2'!F2</f>
        <v>0</v>
      </c>
      <c r="E26" s="321">
        <f>'Brief Summary'!B58</f>
        <v>0</v>
      </c>
      <c r="F26" s="330">
        <f t="shared" si="2"/>
        <v>0</v>
      </c>
      <c r="G26" s="508"/>
      <c r="H26" s="507"/>
      <c r="I26" s="507"/>
      <c r="J26" s="17"/>
    </row>
    <row r="27" spans="1:10" ht="25.5" customHeight="1" thickBot="1" x14ac:dyDescent="0.25">
      <c r="B27" s="318" t="s">
        <v>220</v>
      </c>
      <c r="C27" s="319">
        <f>'Extra Day C-S2'!C2</f>
        <v>0</v>
      </c>
      <c r="D27" s="320">
        <f>'Extra Day C-S2'!F2</f>
        <v>0</v>
      </c>
      <c r="E27" s="321">
        <f>'Brief Summary'!B59</f>
        <v>0</v>
      </c>
      <c r="F27" s="330">
        <f t="shared" si="2"/>
        <v>0</v>
      </c>
      <c r="G27" s="509"/>
      <c r="H27" s="510"/>
      <c r="I27" s="510"/>
      <c r="J27" s="17"/>
    </row>
    <row r="28" spans="1:10" ht="24.75" customHeight="1" thickBot="1" x14ac:dyDescent="0.25">
      <c r="B28" s="318" t="s">
        <v>216</v>
      </c>
      <c r="C28" s="319">
        <f>'Extra Day D-S2'!C2</f>
        <v>0</v>
      </c>
      <c r="D28" s="320">
        <f>'Extra Day D-S2'!F2</f>
        <v>0</v>
      </c>
      <c r="E28" s="321">
        <f>'Brief Summary'!B60</f>
        <v>0</v>
      </c>
      <c r="F28" s="330">
        <f t="shared" si="2"/>
        <v>0</v>
      </c>
      <c r="G28" s="505">
        <f>G24/60</f>
        <v>0</v>
      </c>
      <c r="H28" s="507" t="s">
        <v>56</v>
      </c>
      <c r="I28" s="507"/>
      <c r="J28" s="17"/>
    </row>
    <row r="29" spans="1:10" ht="25.5" customHeight="1" thickBot="1" x14ac:dyDescent="0.25">
      <c r="B29" s="119" t="s">
        <v>88</v>
      </c>
      <c r="C29" s="106">
        <f>'Early Out 1-S2'!C2</f>
        <v>0</v>
      </c>
      <c r="D29" s="107">
        <f>'Early Out 1-S2'!F2</f>
        <v>0</v>
      </c>
      <c r="E29" s="322">
        <f>'Brief Summary'!B61</f>
        <v>0</v>
      </c>
      <c r="F29" s="331">
        <f t="shared" si="2"/>
        <v>0</v>
      </c>
      <c r="G29" s="505"/>
      <c r="H29" s="507"/>
      <c r="I29" s="507"/>
      <c r="J29" s="17"/>
    </row>
    <row r="30" spans="1:10" ht="25.5" customHeight="1" thickBot="1" x14ac:dyDescent="0.25">
      <c r="B30" s="174" t="s">
        <v>89</v>
      </c>
      <c r="C30" s="175">
        <f>'Early Out 2-S2'!C2</f>
        <v>0</v>
      </c>
      <c r="D30" s="176">
        <f>'Early Out 2-S2'!F2</f>
        <v>0</v>
      </c>
      <c r="E30" s="323">
        <f>'Brief Summary'!B62</f>
        <v>0</v>
      </c>
      <c r="F30" s="332">
        <f t="shared" si="2"/>
        <v>0</v>
      </c>
      <c r="G30" s="506"/>
      <c r="H30" s="491"/>
      <c r="I30" s="491"/>
      <c r="J30" s="17"/>
    </row>
    <row r="31" spans="1:10" ht="25.5" customHeight="1" thickTop="1" thickBot="1" x14ac:dyDescent="0.25">
      <c r="B31" s="183"/>
      <c r="C31" s="180" t="s">
        <v>118</v>
      </c>
      <c r="D31" s="181" t="s">
        <v>116</v>
      </c>
      <c r="E31" s="182">
        <f>SUM(E19:E30)</f>
        <v>0</v>
      </c>
      <c r="F31" s="184"/>
      <c r="G31" s="185"/>
      <c r="H31" s="187"/>
      <c r="I31" s="186"/>
    </row>
    <row r="32" spans="1:10" ht="27.75" customHeight="1" thickTop="1" thickBot="1" x14ac:dyDescent="0.25">
      <c r="B32" s="183"/>
      <c r="C32" s="179" t="s">
        <v>117</v>
      </c>
      <c r="D32" s="177" t="s">
        <v>116</v>
      </c>
      <c r="E32" s="178">
        <f>E18+E31</f>
        <v>0</v>
      </c>
      <c r="F32" s="188"/>
      <c r="G32" s="189"/>
      <c r="H32" s="190"/>
      <c r="I32" s="191"/>
    </row>
    <row r="33" spans="1:9" ht="25.5" customHeight="1" thickTop="1" thickBot="1" x14ac:dyDescent="0.25">
      <c r="B33" s="547" t="s">
        <v>113</v>
      </c>
      <c r="C33" s="498"/>
      <c r="D33" s="498"/>
      <c r="E33" s="498"/>
      <c r="F33" s="498"/>
      <c r="G33" s="548">
        <f>IFERROR(August!D6+September!D6+October!D6+November!D6+December!D6+January!D6+February!D6+March!D6+April!D6+May!D6+June!D6+July!D6,0)</f>
        <v>0</v>
      </c>
      <c r="H33" s="549"/>
      <c r="I33" s="168" t="s">
        <v>56</v>
      </c>
    </row>
    <row r="34" spans="1:9" ht="74.25" customHeight="1" thickTop="1" thickBot="1" x14ac:dyDescent="0.25">
      <c r="B34" s="497" t="s">
        <v>124</v>
      </c>
      <c r="C34" s="498"/>
      <c r="D34" s="498"/>
      <c r="E34" s="498"/>
      <c r="F34" s="199">
        <f>IFERROR(G7+G21+G33,0)</f>
        <v>0</v>
      </c>
      <c r="G34" s="495" t="s">
        <v>223</v>
      </c>
      <c r="H34" s="496"/>
      <c r="I34" s="198">
        <f>IFERROR((F3*G3)-F34,0)</f>
        <v>1200</v>
      </c>
    </row>
    <row r="35" spans="1:9" ht="25.5" customHeight="1" thickTop="1" thickBot="1" x14ac:dyDescent="0.25">
      <c r="B35" s="517" t="s">
        <v>57</v>
      </c>
      <c r="C35" s="518"/>
      <c r="D35" s="518"/>
      <c r="E35" s="518"/>
      <c r="F35" s="518"/>
      <c r="G35" s="518"/>
      <c r="H35" s="518"/>
      <c r="I35" s="519"/>
    </row>
    <row r="36" spans="1:9" ht="29.25" customHeight="1" thickBot="1" x14ac:dyDescent="0.25">
      <c r="B36" s="520"/>
      <c r="C36" s="521"/>
      <c r="D36" s="521"/>
      <c r="E36" s="521"/>
      <c r="F36" s="521"/>
      <c r="G36" s="521"/>
      <c r="H36" s="521"/>
      <c r="I36" s="522"/>
    </row>
    <row r="37" spans="1:9" ht="25.5" customHeight="1" thickBot="1" x14ac:dyDescent="0.25">
      <c r="B37" s="464" t="s">
        <v>38</v>
      </c>
      <c r="C37" s="465"/>
      <c r="D37" s="466"/>
      <c r="E37" s="523" t="s">
        <v>28</v>
      </c>
      <c r="F37" s="524"/>
      <c r="G37" s="524"/>
      <c r="H37" s="524"/>
      <c r="I37" s="525"/>
    </row>
    <row r="38" spans="1:9" ht="25.5" customHeight="1" thickBot="1" x14ac:dyDescent="0.25">
      <c r="B38" s="461" t="s">
        <v>29</v>
      </c>
      <c r="C38" s="462"/>
      <c r="D38" s="463"/>
      <c r="E38" s="526" t="s">
        <v>30</v>
      </c>
      <c r="F38" s="527"/>
      <c r="G38" s="527"/>
      <c r="H38" s="527"/>
      <c r="I38" s="528"/>
    </row>
    <row r="39" spans="1:9" ht="25.5" customHeight="1" thickBot="1" x14ac:dyDescent="0.25">
      <c r="B39" s="488" t="s">
        <v>31</v>
      </c>
      <c r="C39" s="489"/>
      <c r="D39" s="490"/>
      <c r="E39" s="467" t="s">
        <v>32</v>
      </c>
      <c r="F39" s="468"/>
      <c r="G39" s="468"/>
      <c r="H39" s="468"/>
      <c r="I39" s="469"/>
    </row>
    <row r="40" spans="1:9" ht="25.5" customHeight="1" thickBot="1" x14ac:dyDescent="0.25">
      <c r="B40" s="485" t="s">
        <v>33</v>
      </c>
      <c r="C40" s="486"/>
      <c r="D40" s="487"/>
      <c r="E40" s="470" t="s">
        <v>34</v>
      </c>
      <c r="F40" s="471"/>
      <c r="G40" s="471"/>
      <c r="H40" s="471"/>
      <c r="I40" s="472"/>
    </row>
    <row r="41" spans="1:9" ht="25.5" customHeight="1" thickBot="1" x14ac:dyDescent="0.25">
      <c r="B41" s="482" t="s">
        <v>35</v>
      </c>
      <c r="C41" s="483"/>
      <c r="D41" s="484"/>
      <c r="E41" s="473" t="s">
        <v>36</v>
      </c>
      <c r="F41" s="474"/>
      <c r="G41" s="474"/>
      <c r="H41" s="474"/>
      <c r="I41" s="475"/>
    </row>
    <row r="42" spans="1:9" ht="25.5" customHeight="1" thickBot="1" x14ac:dyDescent="0.25">
      <c r="A42" s="88"/>
      <c r="B42" s="479" t="s">
        <v>37</v>
      </c>
      <c r="C42" s="480"/>
      <c r="D42" s="481"/>
      <c r="E42" s="476" t="s">
        <v>122</v>
      </c>
      <c r="F42" s="477"/>
      <c r="G42" s="477"/>
      <c r="H42" s="477"/>
      <c r="I42" s="478"/>
    </row>
    <row r="43" spans="1:9" ht="28.5" customHeight="1" thickBot="1" x14ac:dyDescent="0.25">
      <c r="A43" s="89"/>
    </row>
    <row r="44" spans="1:9" ht="25.5" customHeight="1" thickBot="1" x14ac:dyDescent="0.25">
      <c r="A44" s="89"/>
    </row>
    <row r="45" spans="1:9" ht="25.5" customHeight="1" thickBot="1" x14ac:dyDescent="0.25">
      <c r="A45" s="89"/>
    </row>
    <row r="46" spans="1:9" ht="25.5" customHeight="1" thickBot="1" x14ac:dyDescent="0.25">
      <c r="A46" s="89"/>
    </row>
    <row r="47" spans="1:9" ht="25.5" customHeight="1" thickBot="1" x14ac:dyDescent="0.25">
      <c r="A47" s="89"/>
    </row>
    <row r="48" spans="1:9" ht="25.5" customHeight="1" thickBot="1" x14ac:dyDescent="0.25">
      <c r="A48" s="16"/>
    </row>
    <row r="49" spans="1:9" ht="25.5" customHeight="1" thickBot="1" x14ac:dyDescent="0.25">
      <c r="A49" s="16"/>
    </row>
    <row r="50" spans="1:9" ht="25.5" customHeight="1" thickBot="1" x14ac:dyDescent="0.25">
      <c r="A50" s="16"/>
      <c r="B50" s="20"/>
      <c r="C50" s="21"/>
      <c r="D50" s="21"/>
      <c r="E50" s="22"/>
      <c r="F50" s="23"/>
      <c r="G50" s="23"/>
      <c r="H50" s="18"/>
      <c r="I50" s="7"/>
    </row>
    <row r="51" spans="1:9" ht="25.5" customHeight="1" thickBot="1" x14ac:dyDescent="0.25">
      <c r="A51" s="16"/>
      <c r="B51" s="20"/>
      <c r="C51" s="21"/>
      <c r="D51" s="21"/>
      <c r="E51" s="22"/>
      <c r="F51" s="23"/>
      <c r="G51" s="23"/>
      <c r="H51" s="17"/>
    </row>
    <row r="52" spans="1:9" ht="25.5" customHeight="1" thickBot="1" x14ac:dyDescent="0.25">
      <c r="A52" s="16"/>
      <c r="B52" s="20"/>
      <c r="C52" s="21"/>
      <c r="D52" s="21"/>
      <c r="E52" s="22"/>
      <c r="F52" s="23"/>
      <c r="G52" s="23"/>
      <c r="H52" s="17"/>
    </row>
    <row r="53" spans="1:9" ht="25.5" customHeight="1" thickBot="1" x14ac:dyDescent="0.25">
      <c r="A53" s="16"/>
      <c r="B53" s="20"/>
      <c r="C53" s="21"/>
      <c r="D53" s="21"/>
      <c r="E53" s="22"/>
      <c r="F53" s="23"/>
      <c r="G53" s="23"/>
      <c r="H53" s="17"/>
    </row>
    <row r="54" spans="1:9" ht="25.5" customHeight="1" thickBot="1" x14ac:dyDescent="0.25">
      <c r="A54" s="16"/>
      <c r="B54" s="24"/>
      <c r="C54" s="23"/>
      <c r="D54" s="25"/>
      <c r="E54" s="26"/>
      <c r="F54" s="23"/>
      <c r="G54" s="23"/>
      <c r="H54" s="17"/>
    </row>
    <row r="55" spans="1:9" ht="25.5" customHeight="1" thickBot="1" x14ac:dyDescent="0.25">
      <c r="B55" s="19"/>
      <c r="C55" s="19"/>
      <c r="D55" s="19"/>
      <c r="E55" s="19"/>
      <c r="F55" s="19"/>
      <c r="G55" s="19"/>
    </row>
    <row r="56" spans="1:9" ht="25.5" customHeight="1" x14ac:dyDescent="0.2"/>
    <row r="57" spans="1:9" ht="25.5" customHeight="1" x14ac:dyDescent="0.2"/>
    <row r="58" spans="1:9" ht="25.5" customHeight="1" x14ac:dyDescent="0.2"/>
  </sheetData>
  <sheetProtection algorithmName="SHA-512" hashValue="nqiUPFEMrl2q94wuVtiYNxrI80eAh14+Or17TJjS1KRBm5Tm1UKDJ56rp5Kk1yR0Kqql1Ot1hgipYHNNZ/1GPA==" saltValue="MFRawyMuq+HBQVDD552GxQ==" spinCount="100000" sheet="1" objects="1" scenarios="1"/>
  <mergeCells count="45">
    <mergeCell ref="G3:H3"/>
    <mergeCell ref="B2:C2"/>
    <mergeCell ref="D2:F2"/>
    <mergeCell ref="B1:C1"/>
    <mergeCell ref="D1:F1"/>
    <mergeCell ref="H1:I1"/>
    <mergeCell ref="H2:I2"/>
    <mergeCell ref="B35:I36"/>
    <mergeCell ref="E37:I37"/>
    <mergeCell ref="E38:I38"/>
    <mergeCell ref="N3:O3"/>
    <mergeCell ref="A3:A5"/>
    <mergeCell ref="A6:A11"/>
    <mergeCell ref="G5:I5"/>
    <mergeCell ref="G8:I9"/>
    <mergeCell ref="H6:I6"/>
    <mergeCell ref="H7:I7"/>
    <mergeCell ref="G4:H4"/>
    <mergeCell ref="G10:G13"/>
    <mergeCell ref="H10:I13"/>
    <mergeCell ref="A12:A26"/>
    <mergeCell ref="B33:F33"/>
    <mergeCell ref="G33:H33"/>
    <mergeCell ref="H21:I21"/>
    <mergeCell ref="H20:I20"/>
    <mergeCell ref="G34:H34"/>
    <mergeCell ref="B34:E34"/>
    <mergeCell ref="G14:G17"/>
    <mergeCell ref="H14:I17"/>
    <mergeCell ref="G28:G30"/>
    <mergeCell ref="H28:I30"/>
    <mergeCell ref="G24:G27"/>
    <mergeCell ref="H24:I27"/>
    <mergeCell ref="G19:I19"/>
    <mergeCell ref="G22:I23"/>
    <mergeCell ref="E42:I42"/>
    <mergeCell ref="B42:D42"/>
    <mergeCell ref="B41:D41"/>
    <mergeCell ref="B40:D40"/>
    <mergeCell ref="B39:D39"/>
    <mergeCell ref="B38:D38"/>
    <mergeCell ref="B37:D37"/>
    <mergeCell ref="E39:I39"/>
    <mergeCell ref="E40:I40"/>
    <mergeCell ref="E41:I41"/>
  </mergeCells>
  <dataValidations disablePrompts="1" count="1">
    <dataValidation type="decimal" allowBlank="1" showInputMessage="1" showErrorMessage="1" error="This cell requires you to enter the number of times this day repeats through the year." prompt="This is total number of occurences, which should be equal to your total number of instruction." sqref="E31:E32 E18" xr:uid="{00000000-0002-0000-0000-000001000000}">
      <formula1>0</formula1>
      <formula2>50</formula2>
    </dataValidation>
  </dataValidations>
  <hyperlinks>
    <hyperlink ref="B6" location="'Mon-Day 1-S1'!A1" display="MON | Day 1 - Sem 1" xr:uid="{00000000-0004-0000-0000-000000000000}"/>
    <hyperlink ref="B7" location="'Tue-Day 2-S1'!A1" display="TUE | Day 2 - Sem 1" xr:uid="{00000000-0004-0000-0000-000001000000}"/>
    <hyperlink ref="B8" location="'Wed-Day 3-S1'!A1" display="WED | Day 3 - Sem 1" xr:uid="{00000000-0004-0000-0000-000002000000}"/>
    <hyperlink ref="B9" location="'Thu-Day 4-S1'!A1" display="THU | Day 4 - Sem 1" xr:uid="{00000000-0004-0000-0000-000003000000}"/>
    <hyperlink ref="B10" location="'Fri-Day 5-S1'!A1" display="FRI | Day 5 - Sem 1" xr:uid="{00000000-0004-0000-0000-000004000000}"/>
    <hyperlink ref="B11" location="'Day 6-S1'!A1" display="Day 6 - Sem 1" xr:uid="{00000000-0004-0000-0000-000005000000}"/>
    <hyperlink ref="E37" location="September!ColumnTitle1" display="September" xr:uid="{00000000-0004-0000-0000-000006000000}"/>
    <hyperlink ref="B37" location="August!Print_Titles" display="August" xr:uid="{00000000-0004-0000-0000-000007000000}"/>
    <hyperlink ref="B38" location="October!A1" display="October" xr:uid="{00000000-0004-0000-0000-000008000000}"/>
    <hyperlink ref="E38" location="November!A1" display="November" xr:uid="{00000000-0004-0000-0000-00000B000000}"/>
    <hyperlink ref="B39" location="December!A1" display="December" xr:uid="{00000000-0004-0000-0000-000010000000}"/>
    <hyperlink ref="E39" location="January!A1" display="January" xr:uid="{00000000-0004-0000-0000-000013000000}"/>
    <hyperlink ref="B40" location="February!A1" display="February" xr:uid="{00000000-0004-0000-0000-000018000000}"/>
    <hyperlink ref="E40" location="March!A1" display="March" xr:uid="{00000000-0004-0000-0000-00001B000000}"/>
    <hyperlink ref="B41" location="April!A1" display="April" xr:uid="{00000000-0004-0000-0000-000020000000}"/>
    <hyperlink ref="E41" location="May!A1" display="May" xr:uid="{00000000-0004-0000-0000-000023000000}"/>
    <hyperlink ref="B42" location="June!A1" display="June" xr:uid="{00000000-0004-0000-0000-000028000000}"/>
    <hyperlink ref="B16" location="'Early Out 1-S1'!A1" display="Early Out 1 - Sem 1" xr:uid="{00000000-0004-0000-0000-00002B000000}"/>
    <hyperlink ref="B17" location="'Early Out 2-S1'!A1" display="Early Out 2 - Sem 1" xr:uid="{00000000-0004-0000-0000-00002C000000}"/>
    <hyperlink ref="B19" location="'Mon-Day 1-S2'!A1" display="MON | Day 1 - Sem 2" xr:uid="{00000000-0004-0000-0000-00002D000000}"/>
    <hyperlink ref="B20" location="'Tue-Day 2-S2'!A1" display="TUE | Day 2 - Sem 2" xr:uid="{00000000-0004-0000-0000-00002E000000}"/>
    <hyperlink ref="B21" location="'Wed-Day 3-S2'!A1" display="WED | Day 3 - Sem 2" xr:uid="{00000000-0004-0000-0000-00002F000000}"/>
    <hyperlink ref="B22" location="'Thu-Day 4-S2'!A1" display="THU | Day 4 - Sem 2" xr:uid="{00000000-0004-0000-0000-000030000000}"/>
    <hyperlink ref="B23" location="'Fri-Day 5-S2'!A1" display="FRI | Day 5 - Sem 2" xr:uid="{00000000-0004-0000-0000-000031000000}"/>
    <hyperlink ref="B24" location="'Day 6-S2'!A1" display="Day 6 - Sem 2" xr:uid="{00000000-0004-0000-0000-000032000000}"/>
    <hyperlink ref="B29" location="'Early Out 1-S2'!A1" display="Early Out 1 - Sem 2" xr:uid="{00000000-0004-0000-0000-000033000000}"/>
    <hyperlink ref="B30" location="'Early Out 2-S2'!A1" display="Early Out 2 - Sem 2" xr:uid="{00000000-0004-0000-0000-000034000000}"/>
    <hyperlink ref="E42" location="November!A1" display="November" xr:uid="{00000000-0004-0000-0000-000040000000}"/>
    <hyperlink ref="B12" location="'Extra Day A-S1'!A1" display="'Extra Day A-S1'!A1" xr:uid="{36F71567-EA06-4B8B-9A90-76B240F5FEDC}"/>
    <hyperlink ref="B13" location="'Extra Day B-S1'!A1" display="'Extra Day B-S1'!A1" xr:uid="{49E8DEAF-0589-43A0-AAC7-60DB3D8BEC89}"/>
    <hyperlink ref="B14" location="'Extra Day C-S1'!A1" display="'Extra Day C-S1'!A1" xr:uid="{AE1DDE75-CA23-4E5C-96C2-577010E39B05}"/>
    <hyperlink ref="B15" location="'Extra Day D-S2'!A1" display="'Extra Day D-S2'!A1" xr:uid="{934C0CFE-8752-4C54-93FF-BE9778C79ADC}"/>
    <hyperlink ref="B25" location="'Extra Day A-S2'!A1" display="'Extra Day A-S2'!A1" xr:uid="{1A5F99D6-1851-4EC5-93AC-EBF9360B6C29}"/>
    <hyperlink ref="B26" location="'Extra Day B-S2'!A1" display="'Extra Day B-S2'!A1" xr:uid="{1D7589B8-941B-4C2A-A907-2EC7C8D25FBA}"/>
    <hyperlink ref="B27" location="'Extra Day C-S2'!A1" display="'Extra Day C-S2'!A1" xr:uid="{F28384F1-966D-41B8-9A4D-9C250D66EEDF}"/>
    <hyperlink ref="B28" location="'Extra Day D-S2'!A1" display="'Extra Day D-S2'!A1" xr:uid="{EC20F894-4F9E-423A-AB57-0042A6830963}"/>
  </hyperlinks>
  <printOptions horizontalCentered="1"/>
  <pageMargins left="0.23622047244094491" right="0.23622047244094491" top="0.19685039370078741" bottom="0.19685039370078741" header="0.31496062992125984" footer="0.31496062992125984"/>
  <pageSetup scale="56" fitToHeight="0" orientation="landscape"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4"/>
    <pageSetUpPr fitToPage="1"/>
  </sheetPr>
  <dimension ref="A1:P39"/>
  <sheetViews>
    <sheetView showGridLines="0" zoomScale="75" zoomScaleNormal="75" workbookViewId="0">
      <pane xSplit="15" ySplit="7" topLeftCell="P28" activePane="bottomRight" state="frozen"/>
      <selection activeCell="B6" sqref="B6:E6"/>
      <selection pane="topRight" activeCell="B6" sqref="B6:E6"/>
      <selection pane="bottomLeft" activeCell="B6" sqref="B6:E6"/>
      <selection pane="bottomRight" activeCell="A8" sqref="A8:XFD38"/>
    </sheetView>
  </sheetViews>
  <sheetFormatPr defaultColWidth="9" defaultRowHeight="20.25" customHeight="1" x14ac:dyDescent="0.2"/>
  <cols>
    <col min="1" max="1" width="3.375" style="9" hidden="1" customWidth="1"/>
    <col min="2" max="2" width="3.375" style="9" customWidth="1"/>
    <col min="3" max="3" width="21.125" style="9" customWidth="1"/>
    <col min="4" max="4" width="14.125" style="9" customWidth="1"/>
    <col min="5" max="5" width="20.125" style="9" customWidth="1"/>
    <col min="6" max="6" width="17.125" style="9" customWidth="1"/>
    <col min="7" max="7" width="16.125" style="9" customWidth="1"/>
    <col min="8" max="8" width="20.125" style="9" customWidth="1"/>
    <col min="9" max="9" width="15.875" style="9" customWidth="1"/>
    <col min="10" max="10" width="16.875" style="15" customWidth="1"/>
    <col min="11" max="11" width="12.125" style="9" customWidth="1"/>
    <col min="12" max="12" width="23.125" style="9" customWidth="1"/>
    <col min="13" max="13" width="13.125" style="9" customWidth="1"/>
    <col min="14" max="14" width="14.875" style="9" customWidth="1"/>
    <col min="15" max="15" width="9.875" style="9" customWidth="1"/>
    <col min="16" max="16" width="1.875" style="9" customWidth="1"/>
    <col min="17" max="16384" width="9" style="9"/>
  </cols>
  <sheetData>
    <row r="1" spans="1:16" ht="35.25" customHeight="1" thickTop="1" thickBot="1" x14ac:dyDescent="0.45">
      <c r="C1" s="594" t="s">
        <v>121</v>
      </c>
      <c r="D1" s="594"/>
      <c r="E1" s="594"/>
      <c r="F1" s="594"/>
      <c r="G1" s="594"/>
      <c r="H1" s="594"/>
      <c r="I1" s="594"/>
      <c r="J1" s="595"/>
      <c r="K1" s="577" t="s">
        <v>19</v>
      </c>
      <c r="L1" s="578"/>
      <c r="M1" s="131" t="s">
        <v>16</v>
      </c>
      <c r="N1" s="130" t="s">
        <v>19</v>
      </c>
      <c r="O1" s="131" t="s">
        <v>16</v>
      </c>
      <c r="P1" s="56"/>
    </row>
    <row r="2" spans="1:16" ht="47.25" customHeight="1" thickBot="1" x14ac:dyDescent="0.25">
      <c r="C2" s="260" t="s">
        <v>24</v>
      </c>
      <c r="D2" s="261" t="str">
        <f>August!D2</f>
        <v>Type your name here.</v>
      </c>
      <c r="E2" s="258">
        <f>'Detailed Summary'!G2</f>
        <v>1</v>
      </c>
      <c r="F2" s="259" t="s">
        <v>23</v>
      </c>
      <c r="G2" s="41" t="s">
        <v>42</v>
      </c>
      <c r="H2" s="40">
        <f>'Detailed Summary'!G7</f>
        <v>0</v>
      </c>
      <c r="I2" s="571" t="s">
        <v>106</v>
      </c>
      <c r="J2" s="564"/>
      <c r="K2" s="579" t="s">
        <v>82</v>
      </c>
      <c r="L2" s="580"/>
      <c r="M2" s="122">
        <f>'Detailed Summary'!C19+'Detailed Summary'!D19</f>
        <v>0</v>
      </c>
      <c r="N2" s="147" t="s">
        <v>87</v>
      </c>
      <c r="O2" s="148">
        <f>'Detailed Summary'!C24+'Detailed Summary'!D24</f>
        <v>0</v>
      </c>
      <c r="P2" s="56"/>
    </row>
    <row r="3" spans="1:16" ht="51" customHeight="1" thickBot="1" x14ac:dyDescent="0.25">
      <c r="C3" s="262" t="s">
        <v>22</v>
      </c>
      <c r="D3" s="585" t="str">
        <f>August!D3</f>
        <v>Type your school here.</v>
      </c>
      <c r="E3" s="585"/>
      <c r="F3" s="586"/>
      <c r="G3" s="42" t="s">
        <v>43</v>
      </c>
      <c r="H3" s="95">
        <f>'Detailed Summary'!G14</f>
        <v>0</v>
      </c>
      <c r="I3" s="572"/>
      <c r="J3" s="564"/>
      <c r="K3" s="581" t="s">
        <v>83</v>
      </c>
      <c r="L3" s="582"/>
      <c r="M3" s="123">
        <f>'Detailed Summary'!C20+'Detailed Summary'!D20</f>
        <v>0</v>
      </c>
      <c r="N3" s="128" t="s">
        <v>88</v>
      </c>
      <c r="O3" s="129">
        <f>'Detailed Summary'!C29+'Detailed Summary'!D29</f>
        <v>0</v>
      </c>
      <c r="P3" s="56"/>
    </row>
    <row r="4" spans="1:16" ht="78.75" customHeight="1" thickBot="1" x14ac:dyDescent="0.25">
      <c r="C4" s="96" t="s">
        <v>133</v>
      </c>
      <c r="D4" s="223">
        <f>'Detailed Summary'!G3</f>
        <v>1200</v>
      </c>
      <c r="E4" s="96" t="s">
        <v>70</v>
      </c>
      <c r="F4" s="167">
        <f>IFERROR(E2*1200,0)</f>
        <v>1200</v>
      </c>
      <c r="G4" s="96" t="s">
        <v>126</v>
      </c>
      <c r="H4" s="167">
        <f>June!C6</f>
        <v>1200</v>
      </c>
      <c r="J4" s="592" t="s">
        <v>26</v>
      </c>
      <c r="K4" s="583" t="s">
        <v>84</v>
      </c>
      <c r="L4" s="584"/>
      <c r="M4" s="124">
        <f>'Detailed Summary'!C21+'Detailed Summary'!D21</f>
        <v>0</v>
      </c>
      <c r="N4" s="126" t="s">
        <v>89</v>
      </c>
      <c r="O4" s="127">
        <f>'Detailed Summary'!C30+'Detailed Summary'!D30</f>
        <v>0</v>
      </c>
      <c r="P4" s="56"/>
    </row>
    <row r="5" spans="1:16" ht="76.5" customHeight="1" thickBot="1" x14ac:dyDescent="0.25">
      <c r="C5" s="206" t="s">
        <v>125</v>
      </c>
      <c r="D5" s="207" t="s">
        <v>111</v>
      </c>
      <c r="E5" s="208" t="s">
        <v>123</v>
      </c>
      <c r="F5" s="166" t="s">
        <v>54</v>
      </c>
      <c r="G5" s="10"/>
      <c r="H5" s="10"/>
      <c r="J5" s="593"/>
      <c r="K5" s="567" t="s">
        <v>85</v>
      </c>
      <c r="L5" s="568"/>
      <c r="M5" s="125">
        <f>'Detailed Summary'!C22+'Detailed Summary'!D22</f>
        <v>0</v>
      </c>
      <c r="N5" s="56"/>
      <c r="O5" s="56"/>
      <c r="P5" s="56"/>
    </row>
    <row r="6" spans="1:16" ht="28.5" customHeight="1" thickBot="1" x14ac:dyDescent="0.25">
      <c r="C6" s="229">
        <f>H4-E6</f>
        <v>1200</v>
      </c>
      <c r="D6" s="210">
        <f>SUM(J8:J38)/60</f>
        <v>0</v>
      </c>
      <c r="E6" s="211">
        <f>SUM(L8:L38)</f>
        <v>0</v>
      </c>
      <c r="F6" s="170">
        <f>June!F6+E6</f>
        <v>0</v>
      </c>
      <c r="G6" s="10"/>
      <c r="H6" s="10"/>
      <c r="J6" s="172">
        <f>August!C6-F6</f>
        <v>1200</v>
      </c>
      <c r="K6" s="569" t="s">
        <v>86</v>
      </c>
      <c r="L6" s="570"/>
      <c r="M6" s="149">
        <f>'Detailed Summary'!C23+'Detailed Summary'!D23</f>
        <v>0</v>
      </c>
      <c r="N6" s="56"/>
      <c r="O6" s="56"/>
      <c r="P6" s="56"/>
    </row>
    <row r="7" spans="1:16" ht="89.25" customHeight="1" thickTop="1" x14ac:dyDescent="0.2">
      <c r="C7" s="54" t="s">
        <v>21</v>
      </c>
      <c r="D7" s="53" t="s">
        <v>44</v>
      </c>
      <c r="E7" s="53" t="s">
        <v>120</v>
      </c>
      <c r="F7" s="53" t="s">
        <v>112</v>
      </c>
      <c r="G7" s="53" t="s">
        <v>45</v>
      </c>
      <c r="H7" s="53" t="s">
        <v>51</v>
      </c>
      <c r="I7" s="55" t="s">
        <v>46</v>
      </c>
      <c r="J7" s="218" t="s">
        <v>110</v>
      </c>
      <c r="K7" s="217" t="s">
        <v>52</v>
      </c>
      <c r="L7" s="165" t="s">
        <v>53</v>
      </c>
      <c r="M7" s="56"/>
      <c r="N7" s="56"/>
      <c r="O7" s="56"/>
      <c r="P7" s="56"/>
    </row>
    <row r="8" spans="1:16" ht="18" customHeight="1" x14ac:dyDescent="0.2">
      <c r="A8" s="9" t="b">
        <f>ISNA(_xlfn.XLOOKUP(TimeSheet_July[[#This Row],[Note For Other Assigned Duties]],Holidays[Event],Holidays[Event]))</f>
        <v>0</v>
      </c>
      <c r="C8" s="355">
        <f>+June!C37+1</f>
        <v>46569</v>
      </c>
      <c r="D8" s="356"/>
      <c r="E8" s="357"/>
      <c r="F8" s="358"/>
      <c r="G8" s="357"/>
      <c r="H8" s="359" t="str">
        <f>IF(_xlfn.XLOOKUP(TimeSheet_July[[#This Row],[Date(s)]],Holidays[Date],Holidays[Event])=0,"",_xlfn.XLOOKUP(TimeSheet_July[[#This Row],[Date(s)]],Holidays[Date],Holidays[Event]))</f>
        <v>Canada Day</v>
      </c>
      <c r="I8" s="224"/>
      <c r="J8" s="157">
        <f t="shared" ref="J8:J37" si="0">F8</f>
        <v>0</v>
      </c>
      <c r="K8" s="212">
        <f>IFERROR(D8+E8+F8+G8+I8,0)</f>
        <v>0</v>
      </c>
      <c r="L8" s="159">
        <f t="shared" ref="L8:L37" si="1">IFERROR(K8/60,0)</f>
        <v>0</v>
      </c>
    </row>
    <row r="9" spans="1:16" ht="18" customHeight="1" x14ac:dyDescent="0.2">
      <c r="A9" s="9" t="b">
        <f>ISNA(_xlfn.XLOOKUP(TimeSheet_July[[#This Row],[Note For Other Assigned Duties]],Holidays[Event],Holidays[Event]))</f>
        <v>1</v>
      </c>
      <c r="C9" s="355">
        <f>+C8+1</f>
        <v>46570</v>
      </c>
      <c r="D9" s="356"/>
      <c r="E9" s="357"/>
      <c r="F9" s="358"/>
      <c r="G9" s="357"/>
      <c r="H9" s="359" t="str">
        <f>IF(_xlfn.XLOOKUP(TimeSheet_July[[#This Row],[Date(s)]],Holidays[Date],Holidays[Event])=0,"",_xlfn.XLOOKUP(TimeSheet_July[[#This Row],[Date(s)]],Holidays[Date],Holidays[Event]))</f>
        <v/>
      </c>
      <c r="I9" s="224"/>
      <c r="J9" s="157">
        <f t="shared" si="0"/>
        <v>0</v>
      </c>
      <c r="K9" s="212">
        <f t="shared" ref="K9:K10" si="2">IFERROR(D9+E9+F9+G9+I9,0)</f>
        <v>0</v>
      </c>
      <c r="L9" s="159">
        <f t="shared" si="1"/>
        <v>0</v>
      </c>
    </row>
    <row r="10" spans="1:16" ht="18" customHeight="1" x14ac:dyDescent="0.2">
      <c r="A10" s="9" t="b">
        <f>ISNA(_xlfn.XLOOKUP(TimeSheet_July[[#This Row],[Note For Other Assigned Duties]],Holidays[Event],Holidays[Event]))</f>
        <v>1</v>
      </c>
      <c r="C10" s="355">
        <f t="shared" ref="C10:C37" si="3">+C9+1</f>
        <v>46571</v>
      </c>
      <c r="D10" s="356"/>
      <c r="E10" s="357"/>
      <c r="F10" s="358"/>
      <c r="G10" s="357"/>
      <c r="H10" s="359" t="str">
        <f>IF(_xlfn.XLOOKUP(TimeSheet_July[[#This Row],[Date(s)]],Holidays[Date],Holidays[Event])=0,"",_xlfn.XLOOKUP(TimeSheet_July[[#This Row],[Date(s)]],Holidays[Date],Holidays[Event]))</f>
        <v/>
      </c>
      <c r="I10" s="224"/>
      <c r="J10" s="157">
        <f t="shared" si="0"/>
        <v>0</v>
      </c>
      <c r="K10" s="212">
        <f t="shared" si="2"/>
        <v>0</v>
      </c>
      <c r="L10" s="159">
        <f t="shared" si="1"/>
        <v>0</v>
      </c>
    </row>
    <row r="11" spans="1:16" ht="18" customHeight="1" x14ac:dyDescent="0.2">
      <c r="A11" s="9" t="b">
        <f>ISNA(_xlfn.XLOOKUP(TimeSheet_July[[#This Row],[Note For Other Assigned Duties]],Holidays[Event],Holidays[Event]))</f>
        <v>1</v>
      </c>
      <c r="C11" s="355">
        <f t="shared" si="3"/>
        <v>46572</v>
      </c>
      <c r="D11" s="356"/>
      <c r="E11" s="357"/>
      <c r="F11" s="358"/>
      <c r="G11" s="357"/>
      <c r="H11" s="359" t="str">
        <f>IF(_xlfn.XLOOKUP(TimeSheet_July[[#This Row],[Date(s)]],Holidays[Date],Holidays[Event])=0,"",_xlfn.XLOOKUP(TimeSheet_July[[#This Row],[Date(s)]],Holidays[Date],Holidays[Event]))</f>
        <v/>
      </c>
      <c r="I11" s="224"/>
      <c r="J11" s="157">
        <f t="shared" si="0"/>
        <v>0</v>
      </c>
      <c r="K11" s="212">
        <f>IFERROR(D11+E11+G11+I11,0)</f>
        <v>0</v>
      </c>
      <c r="L11" s="159">
        <f t="shared" si="1"/>
        <v>0</v>
      </c>
    </row>
    <row r="12" spans="1:16" ht="18" customHeight="1" x14ac:dyDescent="0.2">
      <c r="A12" s="9" t="b">
        <f>ISNA(_xlfn.XLOOKUP(TimeSheet_July[[#This Row],[Note For Other Assigned Duties]],Holidays[Event],Holidays[Event]))</f>
        <v>1</v>
      </c>
      <c r="C12" s="355">
        <f t="shared" si="3"/>
        <v>46573</v>
      </c>
      <c r="D12" s="356"/>
      <c r="E12" s="357"/>
      <c r="F12" s="358"/>
      <c r="G12" s="357"/>
      <c r="H12" s="359" t="str">
        <f>IF(_xlfn.XLOOKUP(TimeSheet_July[[#This Row],[Date(s)]],Holidays[Date],Holidays[Event])=0,"",_xlfn.XLOOKUP(TimeSheet_July[[#This Row],[Date(s)]],Holidays[Date],Holidays[Event]))</f>
        <v/>
      </c>
      <c r="I12" s="224"/>
      <c r="J12" s="157">
        <f t="shared" si="0"/>
        <v>0</v>
      </c>
      <c r="K12" s="212">
        <f t="shared" ref="K12:K37" si="4">IFERROR(D12+E12+G12+I12,0)</f>
        <v>0</v>
      </c>
      <c r="L12" s="159">
        <f t="shared" si="1"/>
        <v>0</v>
      </c>
    </row>
    <row r="13" spans="1:16" ht="18" customHeight="1" x14ac:dyDescent="0.2">
      <c r="A13" s="9" t="b">
        <f>ISNA(_xlfn.XLOOKUP(TimeSheet_July[[#This Row],[Note For Other Assigned Duties]],Holidays[Event],Holidays[Event]))</f>
        <v>1</v>
      </c>
      <c r="C13" s="355">
        <f t="shared" si="3"/>
        <v>46574</v>
      </c>
      <c r="D13" s="356"/>
      <c r="E13" s="357"/>
      <c r="F13" s="358"/>
      <c r="G13" s="357"/>
      <c r="H13" s="359" t="str">
        <f>IF(_xlfn.XLOOKUP(TimeSheet_July[[#This Row],[Date(s)]],Holidays[Date],Holidays[Event])=0,"",_xlfn.XLOOKUP(TimeSheet_July[[#This Row],[Date(s)]],Holidays[Date],Holidays[Event]))</f>
        <v/>
      </c>
      <c r="I13" s="224"/>
      <c r="J13" s="157">
        <f t="shared" si="0"/>
        <v>0</v>
      </c>
      <c r="K13" s="212">
        <f t="shared" si="4"/>
        <v>0</v>
      </c>
      <c r="L13" s="159">
        <f t="shared" si="1"/>
        <v>0</v>
      </c>
    </row>
    <row r="14" spans="1:16" ht="18" customHeight="1" x14ac:dyDescent="0.2">
      <c r="A14" s="9" t="b">
        <f>ISNA(_xlfn.XLOOKUP(TimeSheet_July[[#This Row],[Note For Other Assigned Duties]],Holidays[Event],Holidays[Event]))</f>
        <v>1</v>
      </c>
      <c r="C14" s="355">
        <f t="shared" si="3"/>
        <v>46575</v>
      </c>
      <c r="D14" s="356"/>
      <c r="E14" s="357"/>
      <c r="F14" s="358"/>
      <c r="G14" s="357"/>
      <c r="H14" s="359" t="str">
        <f>IF(_xlfn.XLOOKUP(TimeSheet_July[[#This Row],[Date(s)]],Holidays[Date],Holidays[Event])=0,"",_xlfn.XLOOKUP(TimeSheet_July[[#This Row],[Date(s)]],Holidays[Date],Holidays[Event]))</f>
        <v/>
      </c>
      <c r="I14" s="224"/>
      <c r="J14" s="157">
        <f t="shared" si="0"/>
        <v>0</v>
      </c>
      <c r="K14" s="212">
        <f t="shared" si="4"/>
        <v>0</v>
      </c>
      <c r="L14" s="159">
        <f t="shared" si="1"/>
        <v>0</v>
      </c>
    </row>
    <row r="15" spans="1:16" ht="18" customHeight="1" x14ac:dyDescent="0.2">
      <c r="A15" s="9" t="b">
        <f>ISNA(_xlfn.XLOOKUP(TimeSheet_July[[#This Row],[Note For Other Assigned Duties]],Holidays[Event],Holidays[Event]))</f>
        <v>1</v>
      </c>
      <c r="C15" s="355">
        <f t="shared" si="3"/>
        <v>46576</v>
      </c>
      <c r="D15" s="356"/>
      <c r="E15" s="357"/>
      <c r="F15" s="358"/>
      <c r="G15" s="357"/>
      <c r="H15" s="359" t="str">
        <f>IF(_xlfn.XLOOKUP(TimeSheet_July[[#This Row],[Date(s)]],Holidays[Date],Holidays[Event])=0,"",_xlfn.XLOOKUP(TimeSheet_July[[#This Row],[Date(s)]],Holidays[Date],Holidays[Event]))</f>
        <v/>
      </c>
      <c r="I15" s="224"/>
      <c r="J15" s="157">
        <f t="shared" si="0"/>
        <v>0</v>
      </c>
      <c r="K15" s="212">
        <f t="shared" si="4"/>
        <v>0</v>
      </c>
      <c r="L15" s="159">
        <f t="shared" si="1"/>
        <v>0</v>
      </c>
    </row>
    <row r="16" spans="1:16" ht="18" customHeight="1" x14ac:dyDescent="0.2">
      <c r="A16" s="9" t="b">
        <f>ISNA(_xlfn.XLOOKUP(TimeSheet_July[[#This Row],[Note For Other Assigned Duties]],Holidays[Event],Holidays[Event]))</f>
        <v>1</v>
      </c>
      <c r="C16" s="355">
        <f t="shared" si="3"/>
        <v>46577</v>
      </c>
      <c r="D16" s="356"/>
      <c r="E16" s="357"/>
      <c r="F16" s="358"/>
      <c r="G16" s="357"/>
      <c r="H16" s="359" t="str">
        <f>IF(_xlfn.XLOOKUP(TimeSheet_July[[#This Row],[Date(s)]],Holidays[Date],Holidays[Event])=0,"",_xlfn.XLOOKUP(TimeSheet_July[[#This Row],[Date(s)]],Holidays[Date],Holidays[Event]))</f>
        <v/>
      </c>
      <c r="I16" s="224"/>
      <c r="J16" s="157">
        <f t="shared" si="0"/>
        <v>0</v>
      </c>
      <c r="K16" s="212">
        <f t="shared" si="4"/>
        <v>0</v>
      </c>
      <c r="L16" s="159">
        <f t="shared" si="1"/>
        <v>0</v>
      </c>
    </row>
    <row r="17" spans="1:12" ht="18" customHeight="1" x14ac:dyDescent="0.2">
      <c r="A17" s="9" t="b">
        <f>ISNA(_xlfn.XLOOKUP(TimeSheet_July[[#This Row],[Note For Other Assigned Duties]],Holidays[Event],Holidays[Event]))</f>
        <v>1</v>
      </c>
      <c r="C17" s="355">
        <f t="shared" si="3"/>
        <v>46578</v>
      </c>
      <c r="D17" s="356"/>
      <c r="E17" s="357"/>
      <c r="F17" s="358"/>
      <c r="G17" s="357"/>
      <c r="H17" s="359" t="str">
        <f>IF(_xlfn.XLOOKUP(TimeSheet_July[[#This Row],[Date(s)]],Holidays[Date],Holidays[Event])=0,"",_xlfn.XLOOKUP(TimeSheet_July[[#This Row],[Date(s)]],Holidays[Date],Holidays[Event]))</f>
        <v/>
      </c>
      <c r="I17" s="224"/>
      <c r="J17" s="157">
        <f t="shared" si="0"/>
        <v>0</v>
      </c>
      <c r="K17" s="212">
        <f t="shared" si="4"/>
        <v>0</v>
      </c>
      <c r="L17" s="159">
        <f t="shared" si="1"/>
        <v>0</v>
      </c>
    </row>
    <row r="18" spans="1:12" ht="18" customHeight="1" x14ac:dyDescent="0.2">
      <c r="A18" s="9" t="b">
        <f>ISNA(_xlfn.XLOOKUP(TimeSheet_July[[#This Row],[Note For Other Assigned Duties]],Holidays[Event],Holidays[Event]))</f>
        <v>1</v>
      </c>
      <c r="C18" s="355">
        <f t="shared" si="3"/>
        <v>46579</v>
      </c>
      <c r="D18" s="356"/>
      <c r="E18" s="357"/>
      <c r="F18" s="358"/>
      <c r="G18" s="357"/>
      <c r="H18" s="359" t="str">
        <f>IF(_xlfn.XLOOKUP(TimeSheet_July[[#This Row],[Date(s)]],Holidays[Date],Holidays[Event])=0,"",_xlfn.XLOOKUP(TimeSheet_July[[#This Row],[Date(s)]],Holidays[Date],Holidays[Event]))</f>
        <v/>
      </c>
      <c r="I18" s="224"/>
      <c r="J18" s="157">
        <f t="shared" si="0"/>
        <v>0</v>
      </c>
      <c r="K18" s="212">
        <f t="shared" si="4"/>
        <v>0</v>
      </c>
      <c r="L18" s="159">
        <f t="shared" si="1"/>
        <v>0</v>
      </c>
    </row>
    <row r="19" spans="1:12" ht="18" customHeight="1" x14ac:dyDescent="0.2">
      <c r="A19" s="9" t="b">
        <f>ISNA(_xlfn.XLOOKUP(TimeSheet_July[[#This Row],[Note For Other Assigned Duties]],Holidays[Event],Holidays[Event]))</f>
        <v>1</v>
      </c>
      <c r="C19" s="355">
        <f t="shared" si="3"/>
        <v>46580</v>
      </c>
      <c r="D19" s="356"/>
      <c r="E19" s="357"/>
      <c r="F19" s="358"/>
      <c r="G19" s="357"/>
      <c r="H19" s="359" t="str">
        <f>IF(_xlfn.XLOOKUP(TimeSheet_July[[#This Row],[Date(s)]],Holidays[Date],Holidays[Event])=0,"",_xlfn.XLOOKUP(TimeSheet_July[[#This Row],[Date(s)]],Holidays[Date],Holidays[Event]))</f>
        <v/>
      </c>
      <c r="I19" s="224"/>
      <c r="J19" s="157">
        <f t="shared" si="0"/>
        <v>0</v>
      </c>
      <c r="K19" s="212">
        <f t="shared" si="4"/>
        <v>0</v>
      </c>
      <c r="L19" s="159">
        <f t="shared" si="1"/>
        <v>0</v>
      </c>
    </row>
    <row r="20" spans="1:12" ht="18" customHeight="1" x14ac:dyDescent="0.2">
      <c r="A20" s="9" t="b">
        <f>ISNA(_xlfn.XLOOKUP(TimeSheet_July[[#This Row],[Note For Other Assigned Duties]],Holidays[Event],Holidays[Event]))</f>
        <v>1</v>
      </c>
      <c r="C20" s="355">
        <f t="shared" si="3"/>
        <v>46581</v>
      </c>
      <c r="D20" s="356"/>
      <c r="E20" s="357"/>
      <c r="F20" s="358"/>
      <c r="G20" s="357"/>
      <c r="H20" s="359" t="str">
        <f>IF(_xlfn.XLOOKUP(TimeSheet_July[[#This Row],[Date(s)]],Holidays[Date],Holidays[Event])=0,"",_xlfn.XLOOKUP(TimeSheet_July[[#This Row],[Date(s)]],Holidays[Date],Holidays[Event]))</f>
        <v/>
      </c>
      <c r="I20" s="224"/>
      <c r="J20" s="157">
        <f t="shared" si="0"/>
        <v>0</v>
      </c>
      <c r="K20" s="212">
        <f t="shared" si="4"/>
        <v>0</v>
      </c>
      <c r="L20" s="159">
        <f t="shared" si="1"/>
        <v>0</v>
      </c>
    </row>
    <row r="21" spans="1:12" ht="18" customHeight="1" x14ac:dyDescent="0.2">
      <c r="A21" s="9" t="b">
        <f>ISNA(_xlfn.XLOOKUP(TimeSheet_July[[#This Row],[Note For Other Assigned Duties]],Holidays[Event],Holidays[Event]))</f>
        <v>1</v>
      </c>
      <c r="C21" s="355">
        <f t="shared" si="3"/>
        <v>46582</v>
      </c>
      <c r="D21" s="356"/>
      <c r="E21" s="357"/>
      <c r="F21" s="358"/>
      <c r="G21" s="357"/>
      <c r="H21" s="359" t="str">
        <f>IF(_xlfn.XLOOKUP(TimeSheet_July[[#This Row],[Date(s)]],Holidays[Date],Holidays[Event])=0,"",_xlfn.XLOOKUP(TimeSheet_July[[#This Row],[Date(s)]],Holidays[Date],Holidays[Event]))</f>
        <v/>
      </c>
      <c r="I21" s="224"/>
      <c r="J21" s="157">
        <f t="shared" si="0"/>
        <v>0</v>
      </c>
      <c r="K21" s="212">
        <f t="shared" si="4"/>
        <v>0</v>
      </c>
      <c r="L21" s="159">
        <f t="shared" si="1"/>
        <v>0</v>
      </c>
    </row>
    <row r="22" spans="1:12" ht="18" customHeight="1" x14ac:dyDescent="0.2">
      <c r="A22" s="9" t="b">
        <f>ISNA(_xlfn.XLOOKUP(TimeSheet_July[[#This Row],[Note For Other Assigned Duties]],Holidays[Event],Holidays[Event]))</f>
        <v>1</v>
      </c>
      <c r="C22" s="355">
        <f t="shared" si="3"/>
        <v>46583</v>
      </c>
      <c r="D22" s="356"/>
      <c r="E22" s="357"/>
      <c r="F22" s="358"/>
      <c r="G22" s="357"/>
      <c r="H22" s="359" t="str">
        <f>IF(_xlfn.XLOOKUP(TimeSheet_July[[#This Row],[Date(s)]],Holidays[Date],Holidays[Event])=0,"",_xlfn.XLOOKUP(TimeSheet_July[[#This Row],[Date(s)]],Holidays[Date],Holidays[Event]))</f>
        <v/>
      </c>
      <c r="I22" s="224"/>
      <c r="J22" s="157">
        <f t="shared" si="0"/>
        <v>0</v>
      </c>
      <c r="K22" s="212">
        <f t="shared" si="4"/>
        <v>0</v>
      </c>
      <c r="L22" s="159">
        <f t="shared" si="1"/>
        <v>0</v>
      </c>
    </row>
    <row r="23" spans="1:12" ht="18" customHeight="1" x14ac:dyDescent="0.2">
      <c r="A23" s="9" t="b">
        <f>ISNA(_xlfn.XLOOKUP(TimeSheet_July[[#This Row],[Note For Other Assigned Duties]],Holidays[Event],Holidays[Event]))</f>
        <v>1</v>
      </c>
      <c r="C23" s="355">
        <f t="shared" si="3"/>
        <v>46584</v>
      </c>
      <c r="D23" s="356"/>
      <c r="E23" s="357"/>
      <c r="F23" s="358"/>
      <c r="G23" s="357"/>
      <c r="H23" s="359" t="str">
        <f>IF(_xlfn.XLOOKUP(TimeSheet_July[[#This Row],[Date(s)]],Holidays[Date],Holidays[Event])=0,"",_xlfn.XLOOKUP(TimeSheet_July[[#This Row],[Date(s)]],Holidays[Date],Holidays[Event]))</f>
        <v/>
      </c>
      <c r="I23" s="224"/>
      <c r="J23" s="157">
        <f t="shared" si="0"/>
        <v>0</v>
      </c>
      <c r="K23" s="212">
        <f t="shared" si="4"/>
        <v>0</v>
      </c>
      <c r="L23" s="159">
        <f t="shared" si="1"/>
        <v>0</v>
      </c>
    </row>
    <row r="24" spans="1:12" ht="18" customHeight="1" x14ac:dyDescent="0.2">
      <c r="A24" s="9" t="b">
        <f>ISNA(_xlfn.XLOOKUP(TimeSheet_July[[#This Row],[Note For Other Assigned Duties]],Holidays[Event],Holidays[Event]))</f>
        <v>1</v>
      </c>
      <c r="C24" s="355">
        <f t="shared" si="3"/>
        <v>46585</v>
      </c>
      <c r="D24" s="356"/>
      <c r="E24" s="357"/>
      <c r="F24" s="358"/>
      <c r="G24" s="357"/>
      <c r="H24" s="359" t="str">
        <f>IF(_xlfn.XLOOKUP(TimeSheet_July[[#This Row],[Date(s)]],Holidays[Date],Holidays[Event])=0,"",_xlfn.XLOOKUP(TimeSheet_July[[#This Row],[Date(s)]],Holidays[Date],Holidays[Event]))</f>
        <v/>
      </c>
      <c r="I24" s="224"/>
      <c r="J24" s="157">
        <f t="shared" si="0"/>
        <v>0</v>
      </c>
      <c r="K24" s="212">
        <f t="shared" si="4"/>
        <v>0</v>
      </c>
      <c r="L24" s="159">
        <f t="shared" si="1"/>
        <v>0</v>
      </c>
    </row>
    <row r="25" spans="1:12" ht="18" customHeight="1" x14ac:dyDescent="0.2">
      <c r="A25" s="9" t="b">
        <f>ISNA(_xlfn.XLOOKUP(TimeSheet_July[[#This Row],[Note For Other Assigned Duties]],Holidays[Event],Holidays[Event]))</f>
        <v>1</v>
      </c>
      <c r="C25" s="355">
        <f t="shared" si="3"/>
        <v>46586</v>
      </c>
      <c r="D25" s="356"/>
      <c r="E25" s="357"/>
      <c r="F25" s="358"/>
      <c r="G25" s="357"/>
      <c r="H25" s="359" t="str">
        <f>IF(_xlfn.XLOOKUP(TimeSheet_July[[#This Row],[Date(s)]],Holidays[Date],Holidays[Event])=0,"",_xlfn.XLOOKUP(TimeSheet_July[[#This Row],[Date(s)]],Holidays[Date],Holidays[Event]))</f>
        <v/>
      </c>
      <c r="I25" s="224"/>
      <c r="J25" s="157">
        <f t="shared" si="0"/>
        <v>0</v>
      </c>
      <c r="K25" s="212">
        <f t="shared" si="4"/>
        <v>0</v>
      </c>
      <c r="L25" s="159">
        <f t="shared" si="1"/>
        <v>0</v>
      </c>
    </row>
    <row r="26" spans="1:12" ht="18" customHeight="1" x14ac:dyDescent="0.2">
      <c r="A26" s="9" t="b">
        <f>ISNA(_xlfn.XLOOKUP(TimeSheet_July[[#This Row],[Note For Other Assigned Duties]],Holidays[Event],Holidays[Event]))</f>
        <v>1</v>
      </c>
      <c r="C26" s="355">
        <f t="shared" si="3"/>
        <v>46587</v>
      </c>
      <c r="D26" s="356"/>
      <c r="E26" s="357"/>
      <c r="F26" s="358"/>
      <c r="G26" s="357"/>
      <c r="H26" s="359" t="str">
        <f>IF(_xlfn.XLOOKUP(TimeSheet_July[[#This Row],[Date(s)]],Holidays[Date],Holidays[Event])=0,"",_xlfn.XLOOKUP(TimeSheet_July[[#This Row],[Date(s)]],Holidays[Date],Holidays[Event]))</f>
        <v/>
      </c>
      <c r="I26" s="224"/>
      <c r="J26" s="157">
        <f t="shared" si="0"/>
        <v>0</v>
      </c>
      <c r="K26" s="212">
        <f t="shared" si="4"/>
        <v>0</v>
      </c>
      <c r="L26" s="159">
        <f t="shared" si="1"/>
        <v>0</v>
      </c>
    </row>
    <row r="27" spans="1:12" ht="18" customHeight="1" x14ac:dyDescent="0.2">
      <c r="A27" s="9" t="b">
        <f>ISNA(_xlfn.XLOOKUP(TimeSheet_July[[#This Row],[Note For Other Assigned Duties]],Holidays[Event],Holidays[Event]))</f>
        <v>1</v>
      </c>
      <c r="C27" s="355">
        <f t="shared" si="3"/>
        <v>46588</v>
      </c>
      <c r="D27" s="356"/>
      <c r="E27" s="357"/>
      <c r="F27" s="358"/>
      <c r="G27" s="357"/>
      <c r="H27" s="359" t="str">
        <f>IF(_xlfn.XLOOKUP(TimeSheet_July[[#This Row],[Date(s)]],Holidays[Date],Holidays[Event])=0,"",_xlfn.XLOOKUP(TimeSheet_July[[#This Row],[Date(s)]],Holidays[Date],Holidays[Event]))</f>
        <v/>
      </c>
      <c r="I27" s="224"/>
      <c r="J27" s="157">
        <f t="shared" si="0"/>
        <v>0</v>
      </c>
      <c r="K27" s="212">
        <f t="shared" si="4"/>
        <v>0</v>
      </c>
      <c r="L27" s="159">
        <f t="shared" si="1"/>
        <v>0</v>
      </c>
    </row>
    <row r="28" spans="1:12" ht="18" customHeight="1" x14ac:dyDescent="0.2">
      <c r="A28" s="9" t="b">
        <f>ISNA(_xlfn.XLOOKUP(TimeSheet_July[[#This Row],[Note For Other Assigned Duties]],Holidays[Event],Holidays[Event]))</f>
        <v>1</v>
      </c>
      <c r="C28" s="355">
        <f t="shared" si="3"/>
        <v>46589</v>
      </c>
      <c r="D28" s="356"/>
      <c r="E28" s="357"/>
      <c r="F28" s="358"/>
      <c r="G28" s="357"/>
      <c r="H28" s="359" t="str">
        <f>IF(_xlfn.XLOOKUP(TimeSheet_July[[#This Row],[Date(s)]],Holidays[Date],Holidays[Event])=0,"",_xlfn.XLOOKUP(TimeSheet_July[[#This Row],[Date(s)]],Holidays[Date],Holidays[Event]))</f>
        <v/>
      </c>
      <c r="I28" s="224"/>
      <c r="J28" s="157">
        <f t="shared" si="0"/>
        <v>0</v>
      </c>
      <c r="K28" s="212">
        <f t="shared" si="4"/>
        <v>0</v>
      </c>
      <c r="L28" s="159">
        <f t="shared" si="1"/>
        <v>0</v>
      </c>
    </row>
    <row r="29" spans="1:12" ht="18" customHeight="1" x14ac:dyDescent="0.2">
      <c r="A29" s="9" t="b">
        <f>ISNA(_xlfn.XLOOKUP(TimeSheet_July[[#This Row],[Note For Other Assigned Duties]],Holidays[Event],Holidays[Event]))</f>
        <v>1</v>
      </c>
      <c r="C29" s="355">
        <f t="shared" si="3"/>
        <v>46590</v>
      </c>
      <c r="D29" s="356"/>
      <c r="E29" s="357"/>
      <c r="F29" s="358"/>
      <c r="G29" s="357"/>
      <c r="H29" s="359" t="str">
        <f>IF(_xlfn.XLOOKUP(TimeSheet_July[[#This Row],[Date(s)]],Holidays[Date],Holidays[Event])=0,"",_xlfn.XLOOKUP(TimeSheet_July[[#This Row],[Date(s)]],Holidays[Date],Holidays[Event]))</f>
        <v/>
      </c>
      <c r="I29" s="224"/>
      <c r="J29" s="157">
        <f t="shared" si="0"/>
        <v>0</v>
      </c>
      <c r="K29" s="212">
        <f t="shared" si="4"/>
        <v>0</v>
      </c>
      <c r="L29" s="159">
        <f t="shared" si="1"/>
        <v>0</v>
      </c>
    </row>
    <row r="30" spans="1:12" ht="18" customHeight="1" x14ac:dyDescent="0.2">
      <c r="A30" s="9" t="b">
        <f>ISNA(_xlfn.XLOOKUP(TimeSheet_July[[#This Row],[Note For Other Assigned Duties]],Holidays[Event],Holidays[Event]))</f>
        <v>1</v>
      </c>
      <c r="C30" s="355">
        <f t="shared" si="3"/>
        <v>46591</v>
      </c>
      <c r="D30" s="356"/>
      <c r="E30" s="357"/>
      <c r="F30" s="358"/>
      <c r="G30" s="357"/>
      <c r="H30" s="359" t="str">
        <f>IF(_xlfn.XLOOKUP(TimeSheet_July[[#This Row],[Date(s)]],Holidays[Date],Holidays[Event])=0,"",_xlfn.XLOOKUP(TimeSheet_July[[#This Row],[Date(s)]],Holidays[Date],Holidays[Event]))</f>
        <v/>
      </c>
      <c r="I30" s="224"/>
      <c r="J30" s="157">
        <f t="shared" si="0"/>
        <v>0</v>
      </c>
      <c r="K30" s="212">
        <f t="shared" si="4"/>
        <v>0</v>
      </c>
      <c r="L30" s="159">
        <f t="shared" si="1"/>
        <v>0</v>
      </c>
    </row>
    <row r="31" spans="1:12" ht="18" customHeight="1" x14ac:dyDescent="0.2">
      <c r="A31" s="9" t="b">
        <f>ISNA(_xlfn.XLOOKUP(TimeSheet_July[[#This Row],[Note For Other Assigned Duties]],Holidays[Event],Holidays[Event]))</f>
        <v>1</v>
      </c>
      <c r="C31" s="355">
        <f t="shared" si="3"/>
        <v>46592</v>
      </c>
      <c r="D31" s="356"/>
      <c r="E31" s="357"/>
      <c r="F31" s="358"/>
      <c r="G31" s="357"/>
      <c r="H31" s="359" t="str">
        <f>IF(_xlfn.XLOOKUP(TimeSheet_July[[#This Row],[Date(s)]],Holidays[Date],Holidays[Event])=0,"",_xlfn.XLOOKUP(TimeSheet_July[[#This Row],[Date(s)]],Holidays[Date],Holidays[Event]))</f>
        <v/>
      </c>
      <c r="I31" s="224"/>
      <c r="J31" s="157">
        <f t="shared" si="0"/>
        <v>0</v>
      </c>
      <c r="K31" s="212">
        <f t="shared" si="4"/>
        <v>0</v>
      </c>
      <c r="L31" s="159">
        <f t="shared" si="1"/>
        <v>0</v>
      </c>
    </row>
    <row r="32" spans="1:12" ht="18" customHeight="1" x14ac:dyDescent="0.2">
      <c r="A32" s="9" t="b">
        <f>ISNA(_xlfn.XLOOKUP(TimeSheet_July[[#This Row],[Note For Other Assigned Duties]],Holidays[Event],Holidays[Event]))</f>
        <v>1</v>
      </c>
      <c r="C32" s="355">
        <f t="shared" si="3"/>
        <v>46593</v>
      </c>
      <c r="D32" s="356"/>
      <c r="E32" s="357"/>
      <c r="F32" s="358"/>
      <c r="G32" s="357"/>
      <c r="H32" s="359" t="str">
        <f>IF(_xlfn.XLOOKUP(TimeSheet_July[[#This Row],[Date(s)]],Holidays[Date],Holidays[Event])=0,"",_xlfn.XLOOKUP(TimeSheet_July[[#This Row],[Date(s)]],Holidays[Date],Holidays[Event]))</f>
        <v/>
      </c>
      <c r="I32" s="224"/>
      <c r="J32" s="157">
        <f t="shared" si="0"/>
        <v>0</v>
      </c>
      <c r="K32" s="212">
        <f t="shared" si="4"/>
        <v>0</v>
      </c>
      <c r="L32" s="159">
        <f t="shared" si="1"/>
        <v>0</v>
      </c>
    </row>
    <row r="33" spans="1:12" ht="18" customHeight="1" x14ac:dyDescent="0.2">
      <c r="A33" s="9" t="b">
        <f>ISNA(_xlfn.XLOOKUP(TimeSheet_July[[#This Row],[Note For Other Assigned Duties]],Holidays[Event],Holidays[Event]))</f>
        <v>1</v>
      </c>
      <c r="C33" s="355">
        <f t="shared" si="3"/>
        <v>46594</v>
      </c>
      <c r="D33" s="356"/>
      <c r="E33" s="357"/>
      <c r="F33" s="358"/>
      <c r="G33" s="357"/>
      <c r="H33" s="359" t="str">
        <f>IF(_xlfn.XLOOKUP(TimeSheet_July[[#This Row],[Date(s)]],Holidays[Date],Holidays[Event])=0,"",_xlfn.XLOOKUP(TimeSheet_July[[#This Row],[Date(s)]],Holidays[Date],Holidays[Event]))</f>
        <v/>
      </c>
      <c r="I33" s="224"/>
      <c r="J33" s="157">
        <f t="shared" si="0"/>
        <v>0</v>
      </c>
      <c r="K33" s="212">
        <f t="shared" si="4"/>
        <v>0</v>
      </c>
      <c r="L33" s="159">
        <f t="shared" si="1"/>
        <v>0</v>
      </c>
    </row>
    <row r="34" spans="1:12" ht="18" customHeight="1" x14ac:dyDescent="0.2">
      <c r="A34" s="9" t="b">
        <f>ISNA(_xlfn.XLOOKUP(TimeSheet_July[[#This Row],[Note For Other Assigned Duties]],Holidays[Event],Holidays[Event]))</f>
        <v>1</v>
      </c>
      <c r="C34" s="355">
        <f t="shared" si="3"/>
        <v>46595</v>
      </c>
      <c r="D34" s="356"/>
      <c r="E34" s="357"/>
      <c r="F34" s="358"/>
      <c r="G34" s="357"/>
      <c r="H34" s="359" t="str">
        <f>IF(_xlfn.XLOOKUP(TimeSheet_July[[#This Row],[Date(s)]],Holidays[Date],Holidays[Event])=0,"",_xlfn.XLOOKUP(TimeSheet_July[[#This Row],[Date(s)]],Holidays[Date],Holidays[Event]))</f>
        <v/>
      </c>
      <c r="I34" s="224"/>
      <c r="J34" s="157">
        <f t="shared" si="0"/>
        <v>0</v>
      </c>
      <c r="K34" s="212">
        <f t="shared" si="4"/>
        <v>0</v>
      </c>
      <c r="L34" s="159">
        <f t="shared" si="1"/>
        <v>0</v>
      </c>
    </row>
    <row r="35" spans="1:12" ht="18" customHeight="1" x14ac:dyDescent="0.2">
      <c r="A35" s="9" t="b">
        <f>ISNA(_xlfn.XLOOKUP(TimeSheet_July[[#This Row],[Note For Other Assigned Duties]],Holidays[Event],Holidays[Event]))</f>
        <v>1</v>
      </c>
      <c r="C35" s="355">
        <f t="shared" si="3"/>
        <v>46596</v>
      </c>
      <c r="D35" s="356"/>
      <c r="E35" s="357"/>
      <c r="F35" s="358"/>
      <c r="G35" s="357"/>
      <c r="H35" s="359" t="str">
        <f>IF(_xlfn.XLOOKUP(TimeSheet_July[[#This Row],[Date(s)]],Holidays[Date],Holidays[Event])=0,"",_xlfn.XLOOKUP(TimeSheet_July[[#This Row],[Date(s)]],Holidays[Date],Holidays[Event]))</f>
        <v/>
      </c>
      <c r="I35" s="224"/>
      <c r="J35" s="157">
        <f t="shared" si="0"/>
        <v>0</v>
      </c>
      <c r="K35" s="212">
        <f t="shared" si="4"/>
        <v>0</v>
      </c>
      <c r="L35" s="159">
        <f t="shared" si="1"/>
        <v>0</v>
      </c>
    </row>
    <row r="36" spans="1:12" ht="18" customHeight="1" x14ac:dyDescent="0.2">
      <c r="A36" s="9" t="b">
        <f>ISNA(_xlfn.XLOOKUP(TimeSheet_July[[#This Row],[Note For Other Assigned Duties]],Holidays[Event],Holidays[Event]))</f>
        <v>1</v>
      </c>
      <c r="C36" s="355">
        <f t="shared" si="3"/>
        <v>46597</v>
      </c>
      <c r="D36" s="356"/>
      <c r="E36" s="357"/>
      <c r="F36" s="358"/>
      <c r="G36" s="357"/>
      <c r="H36" s="359" t="str">
        <f>IF(_xlfn.XLOOKUP(TimeSheet_July[[#This Row],[Date(s)]],Holidays[Date],Holidays[Event])=0,"",_xlfn.XLOOKUP(TimeSheet_July[[#This Row],[Date(s)]],Holidays[Date],Holidays[Event]))</f>
        <v/>
      </c>
      <c r="I36" s="224"/>
      <c r="J36" s="157">
        <f t="shared" si="0"/>
        <v>0</v>
      </c>
      <c r="K36" s="212">
        <f t="shared" si="4"/>
        <v>0</v>
      </c>
      <c r="L36" s="159">
        <f t="shared" si="1"/>
        <v>0</v>
      </c>
    </row>
    <row r="37" spans="1:12" ht="18" customHeight="1" x14ac:dyDescent="0.2">
      <c r="A37" s="9" t="b">
        <f>ISNA(_xlfn.XLOOKUP(TimeSheet_July[[#This Row],[Note For Other Assigned Duties]],Holidays[Event],Holidays[Event]))</f>
        <v>1</v>
      </c>
      <c r="C37" s="355">
        <f t="shared" si="3"/>
        <v>46598</v>
      </c>
      <c r="D37" s="356"/>
      <c r="E37" s="357"/>
      <c r="F37" s="358"/>
      <c r="G37" s="357"/>
      <c r="H37" s="359" t="str">
        <f>IF(_xlfn.XLOOKUP(TimeSheet_July[[#This Row],[Date(s)]],Holidays[Date],Holidays[Event])=0,"",_xlfn.XLOOKUP(TimeSheet_July[[#This Row],[Date(s)]],Holidays[Date],Holidays[Event]))</f>
        <v/>
      </c>
      <c r="I37" s="224"/>
      <c r="J37" s="192">
        <f t="shared" si="0"/>
        <v>0</v>
      </c>
      <c r="K37" s="212">
        <f t="shared" si="4"/>
        <v>0</v>
      </c>
      <c r="L37" s="161">
        <f t="shared" si="1"/>
        <v>0</v>
      </c>
    </row>
    <row r="38" spans="1:12" ht="18" customHeight="1" thickBot="1" x14ac:dyDescent="0.25">
      <c r="A38" s="9" t="b">
        <f>ISNA(_xlfn.XLOOKUP(TimeSheet_July[[#This Row],[Note For Other Assigned Duties]],Holidays[Event],Holidays[Event]))</f>
        <v>1</v>
      </c>
      <c r="C38" s="361">
        <f>+C37+1</f>
        <v>46599</v>
      </c>
      <c r="D38" s="362"/>
      <c r="E38" s="363"/>
      <c r="F38" s="364"/>
      <c r="G38" s="363"/>
      <c r="H38" s="365" t="str">
        <f>IF(_xlfn.XLOOKUP(TimeSheet_July[[#This Row],[Date(s)]],Holidays[Date],Holidays[Event])=0,"",_xlfn.XLOOKUP(TimeSheet_July[[#This Row],[Date(s)]],Holidays[Date],Holidays[Event]))</f>
        <v/>
      </c>
      <c r="I38" s="354"/>
      <c r="J38" s="158">
        <f t="shared" ref="J38" si="5">F38</f>
        <v>0</v>
      </c>
      <c r="K38" s="213">
        <f>IFERROR(D38+E38+G38+I38,0)</f>
        <v>0</v>
      </c>
      <c r="L38" s="160">
        <f t="shared" ref="L38" si="6">IFERROR(K38/60,0)</f>
        <v>0</v>
      </c>
    </row>
    <row r="39" spans="1:12" ht="20.25" customHeight="1" thickTop="1" x14ac:dyDescent="0.2"/>
  </sheetData>
  <sheetProtection algorithmName="SHA-512" hashValue="38LfH71no+saT3u2Dh23THVwEj6zGSZfDM6to/bFCuknhAVcksI0ZPAFvZSFEVCIObjDkbMipkP7WqVc5UKxpQ==" saltValue="uBseTewEpcilDTpCS4naIA==" spinCount="100000" sheet="1" objects="1" scenarios="1"/>
  <mergeCells count="11">
    <mergeCell ref="J4:J5"/>
    <mergeCell ref="K4:L4"/>
    <mergeCell ref="K5:L5"/>
    <mergeCell ref="K6:L6"/>
    <mergeCell ref="C1:J1"/>
    <mergeCell ref="K1:L1"/>
    <mergeCell ref="I2:I3"/>
    <mergeCell ref="J2:J3"/>
    <mergeCell ref="K2:L2"/>
    <mergeCell ref="D3:F3"/>
    <mergeCell ref="K3:L3"/>
  </mergeCells>
  <conditionalFormatting sqref="C8:I38">
    <cfRule type="expression" dxfId="0" priority="1">
      <formula>OR(IF(WEEKDAY($C8)=1,1),IF(WEEKDAY($C8)=7,1),IF($A8=FALSE,1))</formula>
    </cfRule>
  </conditionalFormatting>
  <dataValidations count="19">
    <dataValidation allowBlank="1" showErrorMessage="1" sqref="J35:J38 G5:H6 M1:M6 O1:O2 K8:M37 G2:H3 N10:R37 S7:XFD37 Q7:R9 M38:XFD1048576 Q1:XFD6 N5:O7 J2 C8:G38 K38:L38 C39:L1048576 I31 I17 I24 I10 P1:P7 A2:B1048576" xr:uid="{00000000-0002-0000-1C00-000000000000}"/>
    <dataValidation allowBlank="1" showInputMessage="1" showErrorMessage="1" prompt="Use this worksheet to track hours worked in a work week. Enter Date and Times in TimeSheet table. Total Hours, Regular Hours and Overtime Hours are automatically calculated" sqref="A1:B1" xr:uid="{00000000-0002-0000-1C00-000001000000}"/>
    <dataValidation allowBlank="1" showInputMessage="1" showErrorMessage="1" prompt="Enter Teacher and School details in cells below" sqref="C1" xr:uid="{00000000-0002-0000-1C00-000002000000}"/>
    <dataValidation allowBlank="1" showInputMessage="1" showErrorMessage="1" prompt="Enter Teacher Name and FTE in cells to the right" sqref="C2" xr:uid="{00000000-0002-0000-1C00-000003000000}"/>
    <dataValidation allowBlank="1" showInputMessage="1" showErrorMessage="1" prompt="Enter Teacher Name in this cell" sqref="D2" xr:uid="{00000000-0002-0000-1C00-000004000000}"/>
    <dataValidation allowBlank="1" showInputMessage="1" showErrorMessage="1" prompt="Enter Teacher's FTE in this cell" sqref="E2" xr:uid="{B2B2CDA0-366E-45F8-9DBB-275F5AF1002B}"/>
    <dataValidation allowBlank="1" showInputMessage="1" showErrorMessage="1" prompt="Enter School Name in cell to the right" sqref="C3" xr:uid="{00000000-0002-0000-1C00-000006000000}"/>
    <dataValidation allowBlank="1" showInputMessage="1" showErrorMessage="1" prompt="Enter School Name in this cell" sqref="D3" xr:uid="{00000000-0002-0000-1C00-000007000000}"/>
    <dataValidation allowBlank="1" showInputMessage="1" showErrorMessage="1" prompt="Enter Total Assignable Hours in cell below" sqref="C5" xr:uid="{00000000-0002-0000-1C00-000008000000}"/>
    <dataValidation allowBlank="1" showInputMessage="1" showErrorMessage="1" prompt="Total Assignable Hours Worked are automatically calculated in cell below" sqref="E5" xr:uid="{00000000-0002-0000-1C00-000009000000}"/>
    <dataValidation allowBlank="1" showInputMessage="1" showErrorMessage="1" prompt="Regular Hours are automatically calculated in cell below" sqref="D5" xr:uid="{00000000-0002-0000-1C00-00000A000000}"/>
    <dataValidation allowBlank="1" showInputMessage="1" showErrorMessage="1" prompt="Enter Total Work Week Hours in this cell" sqref="C6" xr:uid="{00000000-0002-0000-1C00-00000B000000}"/>
    <dataValidation allowBlank="1" showInputMessage="1" showErrorMessage="1" prompt="Total Hours Worked are automatically calculated in this cell" sqref="D6:E6" xr:uid="{00000000-0002-0000-1C00-00000C000000}"/>
    <dataValidation allowBlank="1" showInputMessage="1" showErrorMessage="1" prompt="Enter Date in this column under this heading. Use heading filters to find specific entries" sqref="C7" xr:uid="{00000000-0002-0000-1C00-00000D000000}"/>
    <dataValidation allowBlank="1" showInputMessage="1" showErrorMessage="1" prompt="Enter Assigned Time After School in this column under this heading." sqref="I7 J8:J34" xr:uid="{00000000-0002-0000-1C00-00000E000000}"/>
    <dataValidation allowBlank="1" showInputMessage="1" showErrorMessage="1" prompt="Assigned Hours Worked are automatically calculated in this column under this heading." sqref="K7:L7" xr:uid="{00000000-0002-0000-1C00-00000F000000}"/>
    <dataValidation allowBlank="1" showInputMessage="1" showErrorMessage="1" prompt="Total Assignable Hours Worked to date automatically calculated in this cell." sqref="F6 J6" xr:uid="{00000000-0002-0000-1C00-000010000000}"/>
    <dataValidation allowBlank="1" showInputMessage="1" showErrorMessage="1" prompt="Total Assignable Hours Worked to date are automatically calculated in cell below" sqref="J4 F5" xr:uid="{00000000-0002-0000-1C00-000011000000}"/>
    <dataValidation allowBlank="1" showInputMessage="1" showErrorMessage="1" prompt="adsfa" sqref="I2" xr:uid="{00000000-0002-0000-1C00-000012000000}"/>
  </dataValidations>
  <hyperlinks>
    <hyperlink ref="K2" location="'Mon-Day 1-S1'!Print_Titles" display="MON | Day 1 - Sem 1" xr:uid="{00000000-0004-0000-1C00-000002000000}"/>
    <hyperlink ref="K3" location="'Tue-Day 2-S1'!Print_Titles" display="TUE | Day 2 - Sem 1" xr:uid="{00000000-0004-0000-1C00-000003000000}"/>
    <hyperlink ref="K4" location="'Wed-Day 3-S1'!Print_Titles" display="WED | Day 3 - Sem 1" xr:uid="{00000000-0004-0000-1C00-000004000000}"/>
    <hyperlink ref="K5" location="'Thu-Day 4-S1'!Print_Titles" display="THU | Day 4 - Sem 1" xr:uid="{00000000-0004-0000-1C00-000005000000}"/>
    <hyperlink ref="K6" location="'Fri-Day 5-S1'!Print_Titles" display="FRI | Day 5 - Sem 1" xr:uid="{00000000-0004-0000-1C00-000006000000}"/>
    <hyperlink ref="N2" location="'Day 6-S2'!A1" display="Day 6 - Sem 1" xr:uid="{00000000-0004-0000-1C00-000007000000}"/>
    <hyperlink ref="N3" location="'Early Out 1-S2'!A1" display="Early Out 1 - Sem 1" xr:uid="{00000000-0004-0000-1C00-000008000000}"/>
    <hyperlink ref="N4" location="'Early Out 2-S2'!A1" display="Early Out 2 - Sem 1" xr:uid="{00000000-0004-0000-1C00-000009000000}"/>
    <hyperlink ref="K2:L2" location="'Mon-Day 1-S2'!A1" display="MON | Day 1 - Sem 1" xr:uid="{00000000-0004-0000-1C00-00000A000000}"/>
    <hyperlink ref="K3:L3" location="'Tue-Day 2-S2'!A1" display="TUE | Day 2 - Sem 1" xr:uid="{00000000-0004-0000-1C00-00000B000000}"/>
    <hyperlink ref="K4:L4" location="'Wed-Day 3-S2'!A1" display="WED | Day 3 - Sem 1" xr:uid="{00000000-0004-0000-1C00-00000C000000}"/>
    <hyperlink ref="K5:L5" location="'Thu-Day 4-S2'!A1" display="THU | Day 4 - Sem 1" xr:uid="{00000000-0004-0000-1C00-00000D000000}"/>
    <hyperlink ref="K6:L6" location="'Fri-Day 5-S2'!A1" display="FRI | Day 5 - Sem 1" xr:uid="{00000000-0004-0000-1C00-00000E000000}"/>
  </hyperlinks>
  <printOptions horizontalCentered="1"/>
  <pageMargins left="0.25" right="0.25" top="0.75" bottom="0.75" header="0.3" footer="0.3"/>
  <pageSetup scale="56"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918A7002-EF52-46CD-B1EE-300B67392DF4}">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2B66-4C17-4786-8201-3F6502AD176E}">
  <sheetPr>
    <tabColor theme="4"/>
  </sheetPr>
  <dimension ref="A1:H1"/>
  <sheetViews>
    <sheetView workbookViewId="0">
      <selection sqref="A1:H1"/>
    </sheetView>
  </sheetViews>
  <sheetFormatPr defaultColWidth="8.875" defaultRowHeight="12.75" x14ac:dyDescent="0.2"/>
  <sheetData>
    <row r="1" spans="1:8" ht="27" x14ac:dyDescent="0.2">
      <c r="A1" s="596" t="s">
        <v>174</v>
      </c>
      <c r="B1" s="597"/>
      <c r="C1" s="597"/>
      <c r="D1" s="597"/>
      <c r="E1" s="597"/>
      <c r="F1" s="597"/>
      <c r="G1" s="597"/>
      <c r="H1" s="598"/>
    </row>
  </sheetData>
  <sheetProtection algorithmName="SHA-512" hashValue="6K/1ntFSz2IbtGNBAyI0BCPTO7sLiunQq1UrnxeF0eiwmEqyXD0dV39OPknHDl9zNIunesR5kPnA5D+bG4Xaqw==" saltValue="kBJMpO7qPLaHwFn88Xzqrw==" spinCount="100000" sheet="1" objects="1" scenarios="1"/>
  <mergeCells count="1">
    <mergeCell ref="A1:H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0BAB-60C4-4629-B989-658ED4953CA7}">
  <sheetPr>
    <tabColor theme="4"/>
  </sheetPr>
  <dimension ref="A1:H1"/>
  <sheetViews>
    <sheetView workbookViewId="0">
      <selection sqref="A1:H1"/>
    </sheetView>
  </sheetViews>
  <sheetFormatPr defaultColWidth="8.875" defaultRowHeight="12.75" x14ac:dyDescent="0.2"/>
  <sheetData>
    <row r="1" spans="1:8" ht="27" x14ac:dyDescent="0.2">
      <c r="A1" s="596" t="s">
        <v>175</v>
      </c>
      <c r="B1" s="597"/>
      <c r="C1" s="597"/>
      <c r="D1" s="597"/>
      <c r="E1" s="597"/>
      <c r="F1" s="597"/>
      <c r="G1" s="597"/>
      <c r="H1" s="598"/>
    </row>
  </sheetData>
  <sheetProtection algorithmName="SHA-512" hashValue="F36B9NeN8l+408gVcl63RO9sAJNU2c9jsZJz5zQF2ak2DbpvGWfAcShjq4rAVjbMGjTov1PExcvxGLRGZpKTkA==" saltValue="1ET75wmtHi8tNEoKmnFnvQ==" spinCount="100000" sheet="1" objects="1" scenarios="1"/>
  <mergeCells count="1">
    <mergeCell ref="A1:H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6C81-73CE-4B37-B72A-B64049FB5D26}">
  <sheetPr>
    <tabColor theme="4"/>
  </sheetPr>
  <dimension ref="A1:H1"/>
  <sheetViews>
    <sheetView workbookViewId="0">
      <selection activeCell="J63" sqref="J63"/>
    </sheetView>
  </sheetViews>
  <sheetFormatPr defaultColWidth="8.875" defaultRowHeight="12.75" x14ac:dyDescent="0.2"/>
  <sheetData>
    <row r="1" spans="1:8" ht="27" x14ac:dyDescent="0.2">
      <c r="A1" s="596" t="s">
        <v>176</v>
      </c>
      <c r="B1" s="597"/>
      <c r="C1" s="597"/>
      <c r="D1" s="597"/>
      <c r="E1" s="597"/>
      <c r="F1" s="597"/>
      <c r="G1" s="597"/>
      <c r="H1" s="598"/>
    </row>
  </sheetData>
  <sheetProtection algorithmName="SHA-512" hashValue="zLkIRnsRckTcyHcSY73RZv1WZJJybOU5KjwADtkJpQPKvqKpXJBwSu6+oGk9vOEodfWbYCtZ8P6hudv5HTIS6g==" saltValue="DlQXIXfBf9ps/GrUC5Xyew==" spinCount="100000" sheet="1" objects="1" scenarios="1"/>
  <mergeCells count="1">
    <mergeCell ref="A1:H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684B-E335-4EA0-8E26-1D85FE6FA216}">
  <sheetPr>
    <tabColor theme="4"/>
  </sheetPr>
  <dimension ref="A1:H1"/>
  <sheetViews>
    <sheetView workbookViewId="0">
      <selection activeCell="J31" sqref="J31"/>
    </sheetView>
  </sheetViews>
  <sheetFormatPr defaultColWidth="8.875" defaultRowHeight="12.75" x14ac:dyDescent="0.2"/>
  <sheetData>
    <row r="1" spans="1:8" ht="27" x14ac:dyDescent="0.2">
      <c r="A1" s="382" t="s">
        <v>177</v>
      </c>
      <c r="B1" s="383"/>
      <c r="C1" s="383"/>
      <c r="D1" s="383"/>
      <c r="E1" s="383"/>
      <c r="F1" s="383"/>
      <c r="G1" s="383"/>
      <c r="H1" s="599"/>
    </row>
  </sheetData>
  <sheetProtection algorithmName="SHA-512" hashValue="Er5G2cJ1pWr1KC+BEIWMNskIm9g2986X32FfL0qeWgLGE13bjPvAU8rm8IZnXy3Cs/yEVwU+H8uG1ZyHb07z2A==" saltValue="eyL11+a3EMcyWVwTKbgVXw==" spinCount="100000" sheet="1" objects="1" scenarios="1"/>
  <mergeCells count="1">
    <mergeCell ref="A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14999847407452621"/>
    <pageSetUpPr autoPageBreaks="0" fitToPage="1"/>
  </sheetPr>
  <dimension ref="A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9" customHeight="1" thickBot="1" x14ac:dyDescent="0.5">
      <c r="B1" s="121" t="s">
        <v>96</v>
      </c>
      <c r="C1" s="1"/>
      <c r="D1" s="32"/>
      <c r="E1" s="47" t="s">
        <v>50</v>
      </c>
      <c r="F1" s="48">
        <f>C2+F2</f>
        <v>0</v>
      </c>
      <c r="G1" s="564"/>
      <c r="H1" s="564"/>
    </row>
    <row r="2" spans="1:11" ht="70.5" customHeight="1" thickBot="1" x14ac:dyDescent="0.25">
      <c r="A2" s="16"/>
      <c r="B2" s="35" t="s">
        <v>39</v>
      </c>
      <c r="C2" s="38">
        <f>C38</f>
        <v>0</v>
      </c>
      <c r="D2" s="36" t="s">
        <v>18</v>
      </c>
      <c r="E2" s="37" t="s">
        <v>40</v>
      </c>
      <c r="F2" s="39">
        <f>E38</f>
        <v>0</v>
      </c>
      <c r="G2" s="565" t="s">
        <v>18</v>
      </c>
      <c r="H2" s="566"/>
      <c r="I2" s="33"/>
      <c r="J2" s="3"/>
    </row>
    <row r="3" spans="1:11" ht="32.25" customHeight="1" thickBot="1" x14ac:dyDescent="0.25">
      <c r="B3" s="49" t="s">
        <v>3</v>
      </c>
      <c r="C3" s="50" t="s">
        <v>1</v>
      </c>
      <c r="D3" s="50" t="s">
        <v>2</v>
      </c>
      <c r="E3" s="50" t="s">
        <v>16</v>
      </c>
      <c r="F3" s="90" t="s">
        <v>20</v>
      </c>
      <c r="G3" s="51" t="s">
        <v>107</v>
      </c>
      <c r="H3" s="136" t="s">
        <v>47</v>
      </c>
      <c r="I3" s="2"/>
      <c r="J3" s="3"/>
    </row>
    <row r="4" spans="1:11" ht="25.5" customHeight="1" thickBot="1" x14ac:dyDescent="0.25">
      <c r="B4" s="98" t="s">
        <v>71</v>
      </c>
      <c r="C4" s="73"/>
      <c r="D4" s="73"/>
      <c r="E4" s="78">
        <f t="shared" ref="E4:E13" si="0">IFERROR((D4-C4)*24*60,0)</f>
        <v>0</v>
      </c>
      <c r="F4" s="83"/>
      <c r="G4" s="83"/>
      <c r="H4" s="135"/>
      <c r="I4" s="4"/>
      <c r="J4" s="5"/>
      <c r="K4" t="s">
        <v>0</v>
      </c>
    </row>
    <row r="5" spans="1:11" ht="25.5" customHeight="1" thickBot="1" x14ac:dyDescent="0.25">
      <c r="B5" s="99" t="s">
        <v>58</v>
      </c>
      <c r="C5" s="74"/>
      <c r="D5" s="74"/>
      <c r="E5" s="78">
        <f t="shared" si="0"/>
        <v>0</v>
      </c>
      <c r="F5" s="83"/>
      <c r="G5" s="83"/>
      <c r="H5" s="135"/>
      <c r="I5" s="6"/>
      <c r="J5" s="6"/>
      <c r="K5" t="s">
        <v>0</v>
      </c>
    </row>
    <row r="6" spans="1:11" ht="25.5" customHeight="1" thickBot="1" x14ac:dyDescent="0.25">
      <c r="B6" s="100" t="s">
        <v>4</v>
      </c>
      <c r="C6" s="72"/>
      <c r="D6" s="72"/>
      <c r="E6" s="77">
        <f t="shared" si="0"/>
        <v>0</v>
      </c>
      <c r="F6" s="84">
        <f>E6</f>
        <v>0</v>
      </c>
      <c r="G6" s="132"/>
      <c r="H6" s="83"/>
      <c r="I6" s="7"/>
      <c r="J6" s="7"/>
    </row>
    <row r="7" spans="1:11" ht="25.5" customHeight="1" thickBot="1" x14ac:dyDescent="0.25">
      <c r="B7" s="99" t="s">
        <v>7</v>
      </c>
      <c r="C7" s="74"/>
      <c r="D7" s="74"/>
      <c r="E7" s="78">
        <f t="shared" si="0"/>
        <v>0</v>
      </c>
      <c r="F7" s="83"/>
      <c r="G7" s="83"/>
      <c r="H7" s="135"/>
      <c r="I7" s="7"/>
      <c r="J7" s="7"/>
    </row>
    <row r="8" spans="1:11" ht="25.5" customHeight="1" thickBot="1" x14ac:dyDescent="0.25">
      <c r="B8" s="100" t="s">
        <v>5</v>
      </c>
      <c r="C8" s="72"/>
      <c r="D8" s="72"/>
      <c r="E8" s="77">
        <f t="shared" si="0"/>
        <v>0</v>
      </c>
      <c r="F8" s="84">
        <f>E8</f>
        <v>0</v>
      </c>
      <c r="G8" s="132"/>
      <c r="H8" s="83"/>
      <c r="I8" s="80"/>
      <c r="J8" s="7"/>
    </row>
    <row r="9" spans="1:11" ht="25.5" customHeight="1" thickBot="1" x14ac:dyDescent="0.25">
      <c r="B9" s="99" t="s">
        <v>7</v>
      </c>
      <c r="C9" s="74"/>
      <c r="D9" s="74"/>
      <c r="E9" s="200">
        <f t="shared" si="0"/>
        <v>0</v>
      </c>
      <c r="F9" s="83"/>
      <c r="G9" s="83"/>
      <c r="H9" s="135"/>
      <c r="I9" s="7"/>
      <c r="J9" s="7"/>
    </row>
    <row r="10" spans="1:11" ht="25.5" customHeight="1" thickBot="1" x14ac:dyDescent="0.25">
      <c r="B10" s="100" t="s">
        <v>6</v>
      </c>
      <c r="C10" s="72"/>
      <c r="D10" s="72"/>
      <c r="E10" s="77">
        <f t="shared" si="0"/>
        <v>0</v>
      </c>
      <c r="F10" s="84">
        <f>E10</f>
        <v>0</v>
      </c>
      <c r="G10" s="132"/>
      <c r="H10" s="83"/>
      <c r="I10" s="7"/>
      <c r="J10" s="7"/>
    </row>
    <row r="11" spans="1:11" ht="25.5" customHeight="1" thickBot="1" x14ac:dyDescent="0.25">
      <c r="B11" s="99" t="s">
        <v>7</v>
      </c>
      <c r="C11" s="74"/>
      <c r="D11" s="74"/>
      <c r="E11" s="78">
        <f t="shared" si="0"/>
        <v>0</v>
      </c>
      <c r="F11" s="83"/>
      <c r="G11" s="83"/>
      <c r="H11" s="135"/>
      <c r="I11" s="7"/>
      <c r="J11" s="7"/>
    </row>
    <row r="12" spans="1:11" ht="36" customHeight="1" thickBot="1" x14ac:dyDescent="0.25">
      <c r="B12" s="99" t="s">
        <v>72</v>
      </c>
      <c r="C12" s="74"/>
      <c r="D12" s="74"/>
      <c r="E12" s="78">
        <f t="shared" si="0"/>
        <v>0</v>
      </c>
      <c r="F12" s="83"/>
      <c r="G12" s="83"/>
      <c r="H12" s="135"/>
      <c r="I12" s="7"/>
      <c r="J12" s="7"/>
    </row>
    <row r="13" spans="1:11" ht="25.5" customHeight="1" thickBot="1" x14ac:dyDescent="0.25">
      <c r="B13" s="99" t="s">
        <v>7</v>
      </c>
      <c r="C13" s="74"/>
      <c r="D13" s="74"/>
      <c r="E13" s="78">
        <f t="shared" si="0"/>
        <v>0</v>
      </c>
      <c r="F13" s="83"/>
      <c r="G13" s="83"/>
      <c r="H13" s="135"/>
      <c r="I13" s="7"/>
      <c r="J13" s="7"/>
    </row>
    <row r="14" spans="1:11" ht="25.5" customHeight="1" thickBot="1" x14ac:dyDescent="0.25">
      <c r="B14" s="100" t="s">
        <v>130</v>
      </c>
      <c r="C14" s="72"/>
      <c r="D14" s="72"/>
      <c r="E14" s="77">
        <f>IFERROR((D14-C14)*24*60,0)</f>
        <v>0</v>
      </c>
      <c r="F14" s="84">
        <f>E14</f>
        <v>0</v>
      </c>
      <c r="G14" s="132"/>
      <c r="H14" s="83"/>
      <c r="I14" s="7"/>
      <c r="J14" s="7"/>
    </row>
    <row r="15" spans="1:11" ht="25.5" customHeight="1" thickBot="1" x14ac:dyDescent="0.25">
      <c r="B15" s="99" t="s">
        <v>7</v>
      </c>
      <c r="C15" s="74"/>
      <c r="D15" s="74"/>
      <c r="E15" s="78">
        <f>IFERROR((D15-C15)*24*60,0)</f>
        <v>0</v>
      </c>
      <c r="F15" s="83"/>
      <c r="G15" s="83"/>
      <c r="H15" s="135"/>
      <c r="I15" s="7"/>
      <c r="J15" s="7"/>
    </row>
    <row r="16" spans="1: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9" t="s">
        <v>9</v>
      </c>
      <c r="C23" s="74"/>
      <c r="D23" s="74"/>
      <c r="E23" s="78">
        <f t="shared" ref="E23:E36" si="2">IFERROR((D23-C23)*24*60,0)</f>
        <v>0</v>
      </c>
      <c r="F23" s="83"/>
      <c r="G23" s="83"/>
      <c r="H23" s="135"/>
    </row>
    <row r="24" spans="2:10" ht="36" customHeight="1" thickBot="1" x14ac:dyDescent="0.25">
      <c r="B24" s="99" t="s">
        <v>17</v>
      </c>
      <c r="C24" s="74"/>
      <c r="D24" s="74"/>
      <c r="E24" s="78">
        <f t="shared" si="2"/>
        <v>0</v>
      </c>
      <c r="F24" s="83"/>
      <c r="G24" s="83"/>
      <c r="H24" s="135"/>
    </row>
    <row r="25" spans="2:10" ht="25.5" customHeight="1" thickBot="1" x14ac:dyDescent="0.25">
      <c r="B25" s="99" t="s">
        <v>7</v>
      </c>
      <c r="C25" s="74"/>
      <c r="D25" s="74"/>
      <c r="E25" s="78">
        <f t="shared" si="2"/>
        <v>0</v>
      </c>
      <c r="F25" s="83"/>
      <c r="G25" s="83"/>
      <c r="H25" s="135"/>
    </row>
    <row r="26" spans="2:10" ht="25.5" customHeight="1" thickBot="1" x14ac:dyDescent="0.25">
      <c r="B26" s="100" t="s">
        <v>10</v>
      </c>
      <c r="C26" s="72"/>
      <c r="D26" s="72"/>
      <c r="E26" s="77">
        <f t="shared" si="2"/>
        <v>0</v>
      </c>
      <c r="F26" s="84">
        <f>E26</f>
        <v>0</v>
      </c>
      <c r="G26" s="132"/>
      <c r="H26" s="83"/>
    </row>
    <row r="27" spans="2:10" ht="25.5" customHeight="1" thickBot="1" x14ac:dyDescent="0.25">
      <c r="B27" s="99" t="s">
        <v>7</v>
      </c>
      <c r="C27" s="74"/>
      <c r="D27" s="74"/>
      <c r="E27" s="78">
        <f t="shared" si="2"/>
        <v>0</v>
      </c>
      <c r="F27" s="83"/>
      <c r="G27" s="83"/>
      <c r="H27" s="135"/>
    </row>
    <row r="28" spans="2:10" ht="36" customHeight="1" thickBot="1" x14ac:dyDescent="0.25">
      <c r="B28" s="99" t="s">
        <v>15</v>
      </c>
      <c r="C28" s="74"/>
      <c r="D28" s="74"/>
      <c r="E28" s="78">
        <f t="shared" si="2"/>
        <v>0</v>
      </c>
      <c r="F28" s="83"/>
      <c r="G28" s="83"/>
      <c r="H28" s="135"/>
    </row>
    <row r="29" spans="2:10" ht="25.5" customHeight="1" thickBot="1" x14ac:dyDescent="0.25">
      <c r="B29" s="99" t="s">
        <v>7</v>
      </c>
      <c r="C29" s="74"/>
      <c r="D29" s="74"/>
      <c r="E29" s="78">
        <f t="shared" si="2"/>
        <v>0</v>
      </c>
      <c r="F29" s="83"/>
      <c r="G29" s="83"/>
      <c r="H29" s="135"/>
    </row>
    <row r="30" spans="2:10" ht="28.5" customHeight="1" thickBot="1" x14ac:dyDescent="0.25">
      <c r="B30" s="100" t="s">
        <v>11</v>
      </c>
      <c r="C30" s="72"/>
      <c r="D30" s="72"/>
      <c r="E30" s="77">
        <f t="shared" si="2"/>
        <v>0</v>
      </c>
      <c r="F30" s="84">
        <f>E30</f>
        <v>0</v>
      </c>
      <c r="G30" s="132"/>
      <c r="H30" s="83"/>
    </row>
    <row r="31" spans="2:10" ht="25.5" customHeight="1" thickBot="1" x14ac:dyDescent="0.25">
      <c r="B31" s="99" t="s">
        <v>7</v>
      </c>
      <c r="C31" s="74"/>
      <c r="D31" s="74"/>
      <c r="E31" s="78">
        <f t="shared" si="2"/>
        <v>0</v>
      </c>
      <c r="F31" s="83"/>
      <c r="G31" s="83"/>
      <c r="H31" s="135"/>
    </row>
    <row r="32" spans="2:10" ht="25.5" customHeight="1" thickBot="1" x14ac:dyDescent="0.25">
      <c r="B32" s="100" t="s">
        <v>12</v>
      </c>
      <c r="C32" s="72"/>
      <c r="D32" s="72"/>
      <c r="E32" s="77">
        <f t="shared" si="2"/>
        <v>0</v>
      </c>
      <c r="F32" s="84">
        <f>E32</f>
        <v>0</v>
      </c>
      <c r="G32" s="132"/>
      <c r="H32" s="83"/>
    </row>
    <row r="33" spans="2:10" ht="25.5" customHeight="1" thickBot="1" x14ac:dyDescent="0.25">
      <c r="B33" s="99" t="s">
        <v>7</v>
      </c>
      <c r="C33" s="74"/>
      <c r="D33" s="74"/>
      <c r="E33" s="78">
        <f t="shared" si="2"/>
        <v>0</v>
      </c>
      <c r="F33" s="83"/>
      <c r="G33" s="83"/>
      <c r="H33" s="135"/>
    </row>
    <row r="34" spans="2:10" ht="25.5" customHeight="1" thickBot="1" x14ac:dyDescent="0.25">
      <c r="B34" s="100" t="s">
        <v>13</v>
      </c>
      <c r="C34" s="72"/>
      <c r="D34" s="72"/>
      <c r="E34" s="77">
        <f t="shared" si="2"/>
        <v>0</v>
      </c>
      <c r="F34" s="84">
        <f>E34</f>
        <v>0</v>
      </c>
      <c r="G34" s="132"/>
      <c r="H34" s="83"/>
    </row>
    <row r="35" spans="2:10" ht="25.5" customHeight="1" thickBot="1" x14ac:dyDescent="0.25">
      <c r="B35" s="99" t="s">
        <v>7</v>
      </c>
      <c r="C35" s="74"/>
      <c r="D35" s="74"/>
      <c r="E35" s="78">
        <f t="shared" si="2"/>
        <v>0</v>
      </c>
      <c r="F35" s="83"/>
      <c r="G35" s="83"/>
      <c r="H35" s="135"/>
      <c r="I35" s="7"/>
      <c r="J35" s="7"/>
    </row>
    <row r="36" spans="2:10" ht="36" customHeight="1" thickBot="1" x14ac:dyDescent="0.25">
      <c r="B36" s="101" t="s">
        <v>14</v>
      </c>
      <c r="C36" s="75"/>
      <c r="D36" s="75"/>
      <c r="E36" s="79">
        <f t="shared" si="2"/>
        <v>0</v>
      </c>
      <c r="F36" s="133"/>
      <c r="G36" s="133"/>
      <c r="H36" s="137"/>
      <c r="I36" s="7"/>
      <c r="J36" s="7"/>
    </row>
    <row r="37" spans="2:10" ht="29.25" customHeight="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48.75" customHeight="1" thickBot="1" x14ac:dyDescent="0.25">
      <c r="B38" s="103" t="s">
        <v>48</v>
      </c>
      <c r="C38" s="71">
        <f>(F6+F8+F10+F14+F16+F21+F26+F30+F32+F34)</f>
        <v>0</v>
      </c>
      <c r="D38" s="34" t="s">
        <v>49</v>
      </c>
      <c r="E38" s="82">
        <f>G37+H37</f>
        <v>0</v>
      </c>
      <c r="F38" s="83"/>
      <c r="G38" s="83"/>
      <c r="H38" s="83"/>
    </row>
  </sheetData>
  <sheetProtection algorithmName="SHA-512" hashValue="lCO2BHjrG5wcC08hLDCuSMoHOtQSf1+MplL8G1G+xrB5nkoA01dEmtVRwVccH9y+KZGVd5eJouSFQns3+QIWsA==" saltValue="ryasjXtrbQZROGYC/FhoYw==" spinCount="100000" sheet="1" objects="1" scenarios="1"/>
  <mergeCells count="2">
    <mergeCell ref="G1:H1"/>
    <mergeCell ref="G2:H2"/>
  </mergeCells>
  <dataValidations count="3">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1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1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100-000003000000}">
      <formula1>0</formula1>
      <formula2>120</formula2>
    </dataValidation>
  </dataValidations>
  <printOptions horizontalCentered="1"/>
  <pageMargins left="0.25" right="0.25"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autoPageBreaks="0" fitToPage="1"/>
  </sheetPr>
  <dimension ref="B1:K38"/>
  <sheetViews>
    <sheetView showGridLines="0" zoomScale="90" zoomScaleNormal="9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90</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2.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2.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3" customHeight="1" thickBot="1" x14ac:dyDescent="0.25">
      <c r="B36" s="101" t="str">
        <f>'Mon-Day 1-S1'!B36</f>
        <v>After School Supervision</v>
      </c>
      <c r="C36" s="75"/>
      <c r="D36" s="75"/>
      <c r="E36" s="79">
        <f t="shared" si="2"/>
        <v>0</v>
      </c>
      <c r="F36" s="133"/>
      <c r="G36" s="133"/>
      <c r="H36" s="137"/>
      <c r="I36" s="7"/>
      <c r="J36" s="7"/>
    </row>
    <row r="37" spans="2:10" ht="27.75" customHeight="1" thickTop="1" thickBot="1" x14ac:dyDescent="0.25">
      <c r="B37" s="102"/>
      <c r="C37" s="45"/>
      <c r="D37" s="46"/>
      <c r="E37" s="76"/>
      <c r="F37" s="71">
        <f>F6+F8+F10+F14+F16+F21+F26+F30+F32+F34</f>
        <v>0</v>
      </c>
      <c r="G37" s="134">
        <f>G6+G8+G10+G14+G16+G21+G26+G30+G32+G34</f>
        <v>0</v>
      </c>
      <c r="H37" s="82">
        <f>H4+H5+H7+H9+H11+H12+H13+H15+H17+H18+H19+H20+H22+H23+H24+H25+H27+H28+H29+H31+H33+H35+H36</f>
        <v>0</v>
      </c>
      <c r="I37" s="7"/>
      <c r="J37" s="7"/>
    </row>
    <row r="38" spans="2:10" ht="52.5" customHeight="1" thickBot="1" x14ac:dyDescent="0.25">
      <c r="B38" s="103" t="s">
        <v>48</v>
      </c>
      <c r="C38" s="71">
        <f>(F6+F8+F10+F14+F16+F21+F26+F30+F32+F34)</f>
        <v>0</v>
      </c>
      <c r="D38" s="34" t="s">
        <v>49</v>
      </c>
      <c r="E38" s="82">
        <f>G37+H37</f>
        <v>0</v>
      </c>
      <c r="F38" s="83"/>
      <c r="G38" s="83"/>
      <c r="H38" s="83"/>
    </row>
  </sheetData>
  <sheetProtection algorithmName="SHA-512" hashValue="Ql9tRpdEw0UQYtSnXqapDvQtViixvkUNFr0cCVBJ9Ly3QwwgPHsaZZ2vyAdq9/dqKQFexGmkNjjSC54M9epNbw==" saltValue="ECJy5aOHyhcmTnCLZlwAVQ==" spinCount="100000" sheet="1" objects="1" scenarios="1"/>
  <mergeCells count="2">
    <mergeCell ref="G1:H1"/>
    <mergeCell ref="G2:H2"/>
  </mergeCells>
  <dataValidations count="4">
    <dataValidation allowBlank="1" showInputMessage="1" showErrorMessage="1" prompt="adsfa" sqref="I1" xr:uid="{00000000-0002-0000-02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2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2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200-000003000000}">
      <formula1>0</formula1>
      <formula2>120</formula2>
    </dataValidation>
  </dataValidations>
  <hyperlinks>
    <hyperlink ref="G1" location="'Hours Summary'!A1" display="Return to Main" xr:uid="{00000000-0004-0000-0200-000000000000}"/>
  </hyperlinks>
  <printOptions horizontalCentered="1"/>
  <pageMargins left="0.25" right="0.25"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91</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35.2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5.2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3.7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2.25"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48" customHeight="1" thickBot="1" x14ac:dyDescent="0.25">
      <c r="B38" s="103" t="s">
        <v>48</v>
      </c>
      <c r="C38" s="71">
        <f>(F6+F8+F10+F14+F16+F21+F26+F30+F32+F34)</f>
        <v>0</v>
      </c>
      <c r="D38" s="34" t="s">
        <v>49</v>
      </c>
      <c r="E38" s="82">
        <f>G37+H37</f>
        <v>0</v>
      </c>
      <c r="F38" s="83"/>
      <c r="G38" s="83"/>
      <c r="H38" s="83"/>
    </row>
  </sheetData>
  <sheetProtection algorithmName="SHA-512" hashValue="9lczwjs6XuPR/5ZZZ8LbESroOsiHT8kg+5NMMCFueJhlZXUpsbUFTzfy2jBzXAtvGH9B0KqxDNLPfvLtdEHIhg==" saltValue="lrCxxTsrPMp/I46hWulnQg==" spinCount="100000" sheet="1" objects="1" scenarios="1"/>
  <mergeCells count="2">
    <mergeCell ref="G1:H1"/>
    <mergeCell ref="G2:H2"/>
  </mergeCells>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4 F16 F21"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300-000003000000}">
      <formula1>0</formula1>
      <formula2>120</formula2>
    </dataValidation>
  </dataValidations>
  <hyperlinks>
    <hyperlink ref="G1" location="'Hours Summary'!A1" display="Return to Main" xr:uid="{00000000-0004-0000-0300-000000000000}"/>
  </hyperlinks>
  <printOptions horizontalCentered="1"/>
  <pageMargins left="0.25" right="0.25"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0" t="s">
        <v>92</v>
      </c>
      <c r="C1" s="1"/>
      <c r="E1" s="47" t="s">
        <v>50</v>
      </c>
      <c r="F1" s="48">
        <f>C2+F2</f>
        <v>0</v>
      </c>
      <c r="G1" s="564"/>
      <c r="H1" s="564"/>
      <c r="I1" s="105"/>
    </row>
    <row r="2" spans="2:11" ht="70.5" customHeight="1" thickBot="1" x14ac:dyDescent="0.25">
      <c r="B2" s="35" t="s">
        <v>39</v>
      </c>
      <c r="C2" s="38">
        <f>C38</f>
        <v>0</v>
      </c>
      <c r="D2" s="36" t="s">
        <v>18</v>
      </c>
      <c r="E2" s="37" t="s">
        <v>40</v>
      </c>
      <c r="F2" s="39">
        <f>E38</f>
        <v>0</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75"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5.25"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9.25" customHeight="1" thickTop="1" thickBot="1" x14ac:dyDescent="0.25">
      <c r="B37" s="44"/>
      <c r="C37" s="45"/>
      <c r="D37" s="46"/>
      <c r="E37" s="76"/>
      <c r="F37" s="71">
        <f>F6+F8+F10+F14+F16+F21+F26+F30+F32+F34</f>
        <v>0</v>
      </c>
      <c r="G37" s="134">
        <f>G6+G8+G10+G14+G16+G21+G26+G30+G32+G34</f>
        <v>0</v>
      </c>
      <c r="H37" s="82">
        <f>H4+H5+H7+H9+H11+H12+H13+H15+H17+H18+H19+H20+H22+H23+H24+H25+H27+H28+H29+H31+H33+H35+H36</f>
        <v>0</v>
      </c>
      <c r="I37" s="7"/>
      <c r="J37" s="7"/>
    </row>
    <row r="38" spans="2:10" ht="50.25" customHeight="1" thickBot="1" x14ac:dyDescent="0.25">
      <c r="B38" s="103" t="s">
        <v>48</v>
      </c>
      <c r="C38" s="71">
        <f>(F6+F8+F10+F14+F16+F21+F26+F30+F32+F34)</f>
        <v>0</v>
      </c>
      <c r="D38" s="34" t="s">
        <v>49</v>
      </c>
      <c r="E38" s="82">
        <f>G37+H37</f>
        <v>0</v>
      </c>
      <c r="F38" s="83"/>
      <c r="G38" s="83"/>
      <c r="H38" s="83"/>
    </row>
  </sheetData>
  <sheetProtection algorithmName="SHA-512" hashValue="GhTZGnBB2Rsa9Xx7175omATRTfskNbr7VF4jFFk8+S4Yf2aPkqOq48joBSp0Z9Sq7N0w99sp7yAJIaiqhbs7Jg==" saltValue="+WnYA5CPnoNRt9iTzM+ucQ==" spinCount="100000" sheet="1" objects="1" scenarios="1"/>
  <mergeCells count="2">
    <mergeCell ref="G1:H1"/>
    <mergeCell ref="G2:H2"/>
  </mergeCells>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6 F10 F14 F21"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400-000003000000}">
      <formula1>0</formula1>
      <formula2>120</formula2>
    </dataValidation>
  </dataValidations>
  <hyperlinks>
    <hyperlink ref="G1" location="'Hours Summary'!A1" display="Return to Main" xr:uid="{00000000-0004-0000-0400-000000000000}"/>
  </hyperlinks>
  <printOptions horizontalCentered="1"/>
  <pageMargins left="0.25" right="0.25"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pageSetUpPr autoPageBreaks="0" fitToPage="1"/>
  </sheetPr>
  <dimension ref="B1:K38"/>
  <sheetViews>
    <sheetView showGridLines="0" zoomScale="80" zoomScaleNormal="80" workbookViewId="0">
      <pane xSplit="8" ySplit="3" topLeftCell="I4" activePane="bottomRight" state="frozen"/>
      <selection pane="topRight" activeCell="H1" sqref="H1"/>
      <selection pane="bottomLeft" activeCell="A4" sqref="A4"/>
      <selection pane="bottomRight" activeCell="C4" sqref="C4:D4"/>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121" t="s">
        <v>93</v>
      </c>
      <c r="C1" s="1"/>
      <c r="E1" s="47" t="s">
        <v>50</v>
      </c>
      <c r="F1" s="48">
        <f>C2+F2</f>
        <v>11</v>
      </c>
      <c r="G1" s="564"/>
      <c r="H1" s="564"/>
      <c r="I1" s="105"/>
    </row>
    <row r="2" spans="2:11" ht="70.5" customHeight="1" thickBot="1" x14ac:dyDescent="0.25">
      <c r="B2" s="35" t="s">
        <v>39</v>
      </c>
      <c r="C2" s="38">
        <f>C38</f>
        <v>0</v>
      </c>
      <c r="D2" s="36" t="s">
        <v>18</v>
      </c>
      <c r="E2" s="37" t="s">
        <v>40</v>
      </c>
      <c r="F2" s="39">
        <f>E38</f>
        <v>11</v>
      </c>
      <c r="G2" s="565" t="s">
        <v>18</v>
      </c>
      <c r="H2" s="566"/>
      <c r="I2" s="8"/>
      <c r="J2" s="3"/>
    </row>
    <row r="3" spans="2:11" ht="32.25" customHeight="1" thickBot="1" x14ac:dyDescent="0.25">
      <c r="B3" s="43" t="s">
        <v>3</v>
      </c>
      <c r="C3" s="50" t="s">
        <v>1</v>
      </c>
      <c r="D3" s="50" t="s">
        <v>2</v>
      </c>
      <c r="E3" s="50" t="s">
        <v>16</v>
      </c>
      <c r="F3" s="90" t="s">
        <v>20</v>
      </c>
      <c r="G3" s="51" t="s">
        <v>107</v>
      </c>
      <c r="H3" s="136" t="s">
        <v>47</v>
      </c>
      <c r="I3" s="2"/>
      <c r="J3" s="3"/>
    </row>
    <row r="4" spans="2:11" ht="25.5" customHeight="1" thickBot="1" x14ac:dyDescent="0.25">
      <c r="B4" s="98" t="s">
        <v>71</v>
      </c>
      <c r="C4" s="73"/>
      <c r="D4" s="73"/>
      <c r="E4" s="78">
        <f t="shared" ref="E4:E13" si="0">IFERROR((D4-C4)*24*60,0)</f>
        <v>0</v>
      </c>
      <c r="F4" s="83"/>
      <c r="G4" s="83"/>
      <c r="H4" s="135">
        <v>11</v>
      </c>
      <c r="I4" s="4"/>
      <c r="J4" s="5"/>
      <c r="K4" t="s">
        <v>0</v>
      </c>
    </row>
    <row r="5" spans="2:11" ht="25.5" customHeight="1" thickBot="1" x14ac:dyDescent="0.25">
      <c r="B5" s="99" t="s">
        <v>58</v>
      </c>
      <c r="C5" s="74"/>
      <c r="D5" s="74"/>
      <c r="E5" s="78">
        <f t="shared" si="0"/>
        <v>0</v>
      </c>
      <c r="F5" s="83"/>
      <c r="G5" s="83"/>
      <c r="H5" s="135"/>
      <c r="I5" s="6"/>
      <c r="J5" s="6"/>
      <c r="K5" t="s">
        <v>0</v>
      </c>
    </row>
    <row r="6" spans="2:11" ht="25.5" customHeight="1" thickBot="1" x14ac:dyDescent="0.25">
      <c r="B6" s="100" t="s">
        <v>4</v>
      </c>
      <c r="C6" s="72"/>
      <c r="D6" s="72"/>
      <c r="E6" s="77">
        <f t="shared" si="0"/>
        <v>0</v>
      </c>
      <c r="F6" s="84">
        <f>E6</f>
        <v>0</v>
      </c>
      <c r="G6" s="132"/>
      <c r="H6" s="83"/>
      <c r="I6" s="7"/>
      <c r="J6" s="7"/>
    </row>
    <row r="7" spans="2:11" ht="25.5" customHeight="1" thickBot="1" x14ac:dyDescent="0.25">
      <c r="B7" s="99" t="s">
        <v>7</v>
      </c>
      <c r="C7" s="74"/>
      <c r="D7" s="74"/>
      <c r="E7" s="78">
        <f t="shared" si="0"/>
        <v>0</v>
      </c>
      <c r="F7" s="83"/>
      <c r="G7" s="83"/>
      <c r="H7" s="135"/>
      <c r="I7" s="7"/>
      <c r="J7" s="7"/>
    </row>
    <row r="8" spans="2:11" ht="25.5" customHeight="1" thickBot="1" x14ac:dyDescent="0.25">
      <c r="B8" s="100" t="s">
        <v>5</v>
      </c>
      <c r="C8" s="72"/>
      <c r="D8" s="72"/>
      <c r="E8" s="77">
        <f t="shared" si="0"/>
        <v>0</v>
      </c>
      <c r="F8" s="84">
        <f>E8</f>
        <v>0</v>
      </c>
      <c r="G8" s="132"/>
      <c r="H8" s="83"/>
      <c r="I8" s="7"/>
      <c r="J8" s="7"/>
    </row>
    <row r="9" spans="2:11" ht="25.5" customHeight="1" thickBot="1" x14ac:dyDescent="0.25">
      <c r="B9" s="99" t="s">
        <v>7</v>
      </c>
      <c r="C9" s="74"/>
      <c r="D9" s="74"/>
      <c r="E9" s="78">
        <f t="shared" si="0"/>
        <v>0</v>
      </c>
      <c r="F9" s="83"/>
      <c r="G9" s="83"/>
      <c r="H9" s="135"/>
      <c r="I9" s="7"/>
      <c r="J9" s="7"/>
    </row>
    <row r="10" spans="2:11" ht="25.5" customHeight="1" thickBot="1" x14ac:dyDescent="0.25">
      <c r="B10" s="100" t="s">
        <v>6</v>
      </c>
      <c r="C10" s="72"/>
      <c r="D10" s="72"/>
      <c r="E10" s="77">
        <f t="shared" si="0"/>
        <v>0</v>
      </c>
      <c r="F10" s="84">
        <f>E10</f>
        <v>0</v>
      </c>
      <c r="G10" s="132"/>
      <c r="H10" s="83"/>
      <c r="I10" s="7"/>
      <c r="J10" s="7"/>
    </row>
    <row r="11" spans="2:11" ht="25.5" customHeight="1" thickBot="1" x14ac:dyDescent="0.25">
      <c r="B11" s="99" t="s">
        <v>7</v>
      </c>
      <c r="C11" s="74"/>
      <c r="D11" s="74"/>
      <c r="E11" s="78">
        <f t="shared" si="0"/>
        <v>0</v>
      </c>
      <c r="F11" s="83"/>
      <c r="G11" s="83"/>
      <c r="H11" s="135"/>
      <c r="I11" s="7"/>
      <c r="J11" s="7"/>
    </row>
    <row r="12" spans="2:11" ht="36" customHeight="1" thickBot="1" x14ac:dyDescent="0.25">
      <c r="B12" s="99" t="s">
        <v>72</v>
      </c>
      <c r="C12" s="74"/>
      <c r="D12" s="74"/>
      <c r="E12" s="78">
        <f t="shared" si="0"/>
        <v>0</v>
      </c>
      <c r="F12" s="83"/>
      <c r="G12" s="83"/>
      <c r="H12" s="135"/>
      <c r="I12" s="7"/>
      <c r="J12" s="7"/>
    </row>
    <row r="13" spans="2:11" ht="25.5" customHeight="1" thickBot="1" x14ac:dyDescent="0.25">
      <c r="B13" s="99" t="s">
        <v>7</v>
      </c>
      <c r="C13" s="74"/>
      <c r="D13" s="74"/>
      <c r="E13" s="78">
        <f t="shared" si="0"/>
        <v>0</v>
      </c>
      <c r="F13" s="83"/>
      <c r="G13" s="83"/>
      <c r="H13" s="135"/>
      <c r="I13" s="7"/>
      <c r="J13" s="7"/>
    </row>
    <row r="14" spans="2:11" ht="25.5" customHeight="1" thickBot="1" x14ac:dyDescent="0.25">
      <c r="B14" s="100" t="s">
        <v>130</v>
      </c>
      <c r="C14" s="72"/>
      <c r="D14" s="72"/>
      <c r="E14" s="77">
        <f>IFERROR((D14-C14)*24*60,0)</f>
        <v>0</v>
      </c>
      <c r="F14" s="84">
        <f>E14</f>
        <v>0</v>
      </c>
      <c r="G14" s="132"/>
      <c r="H14" s="83"/>
      <c r="I14" s="7"/>
      <c r="J14" s="7"/>
    </row>
    <row r="15" spans="2:11" ht="25.5" customHeight="1" thickBot="1" x14ac:dyDescent="0.25">
      <c r="B15" s="99" t="s">
        <v>7</v>
      </c>
      <c r="C15" s="74"/>
      <c r="D15" s="74"/>
      <c r="E15" s="78">
        <f>IFERROR((D15-C15)*24*60,0)</f>
        <v>0</v>
      </c>
      <c r="F15" s="83"/>
      <c r="G15" s="83"/>
      <c r="H15" s="135"/>
      <c r="I15" s="7"/>
      <c r="J15" s="7"/>
    </row>
    <row r="16" spans="2:11" ht="25.5" customHeight="1" thickBot="1" x14ac:dyDescent="0.25">
      <c r="B16" s="100" t="s">
        <v>73</v>
      </c>
      <c r="C16" s="72"/>
      <c r="D16" s="72"/>
      <c r="E16" s="77">
        <f>IFERROR((D16-C16)*24*60,0)</f>
        <v>0</v>
      </c>
      <c r="F16" s="84">
        <f>E16</f>
        <v>0</v>
      </c>
      <c r="G16" s="132"/>
      <c r="H16" s="83"/>
      <c r="I16" s="7"/>
      <c r="J16" s="7"/>
    </row>
    <row r="17" spans="2:10" ht="25.5" customHeight="1" thickBot="1" x14ac:dyDescent="0.25">
      <c r="B17" s="99" t="s">
        <v>7</v>
      </c>
      <c r="C17" s="74"/>
      <c r="D17" s="74"/>
      <c r="E17" s="78">
        <f t="shared" ref="E17:E22" si="1">IFERROR((D17-C17)*24*60,0)</f>
        <v>0</v>
      </c>
      <c r="F17" s="83"/>
      <c r="G17" s="83"/>
      <c r="H17" s="135"/>
      <c r="I17" s="7"/>
      <c r="J17" s="7"/>
    </row>
    <row r="18" spans="2:10" ht="25.5" customHeight="1" thickBot="1" x14ac:dyDescent="0.25">
      <c r="B18" s="99" t="s">
        <v>9</v>
      </c>
      <c r="C18" s="74"/>
      <c r="D18" s="74"/>
      <c r="E18" s="78">
        <f t="shared" si="1"/>
        <v>0</v>
      </c>
      <c r="F18" s="83"/>
      <c r="G18" s="83"/>
      <c r="H18" s="135"/>
    </row>
    <row r="19" spans="2:10" ht="36" customHeight="1" thickBot="1" x14ac:dyDescent="0.25">
      <c r="B19" s="99" t="s">
        <v>17</v>
      </c>
      <c r="C19" s="74"/>
      <c r="D19" s="74"/>
      <c r="E19" s="78">
        <f t="shared" si="1"/>
        <v>0</v>
      </c>
      <c r="F19" s="83"/>
      <c r="G19" s="83"/>
      <c r="H19" s="135"/>
    </row>
    <row r="20" spans="2:10" ht="25.5" customHeight="1" thickBot="1" x14ac:dyDescent="0.25">
      <c r="B20" s="99" t="s">
        <v>7</v>
      </c>
      <c r="C20" s="74"/>
      <c r="D20" s="74"/>
      <c r="E20" s="78">
        <f t="shared" si="1"/>
        <v>0</v>
      </c>
      <c r="F20" s="83"/>
      <c r="G20" s="83"/>
      <c r="H20" s="135"/>
    </row>
    <row r="21" spans="2:10" ht="25.5" customHeight="1" thickBot="1" x14ac:dyDescent="0.25">
      <c r="B21" s="100" t="s">
        <v>8</v>
      </c>
      <c r="C21" s="72"/>
      <c r="D21" s="72"/>
      <c r="E21" s="77">
        <f t="shared" si="1"/>
        <v>0</v>
      </c>
      <c r="F21" s="84">
        <f>E21</f>
        <v>0</v>
      </c>
      <c r="G21" s="132"/>
      <c r="H21" s="83"/>
    </row>
    <row r="22" spans="2:10" ht="25.5" customHeight="1" thickBot="1" x14ac:dyDescent="0.25">
      <c r="B22" s="99" t="s">
        <v>7</v>
      </c>
      <c r="C22" s="74"/>
      <c r="D22" s="74"/>
      <c r="E22" s="78">
        <f t="shared" si="1"/>
        <v>0</v>
      </c>
      <c r="F22" s="83"/>
      <c r="G22" s="83"/>
      <c r="H22" s="135"/>
    </row>
    <row r="23" spans="2:10" ht="29.25" customHeight="1" thickBot="1" x14ac:dyDescent="0.25">
      <c r="B23" s="98" t="str">
        <f>'Mon-Day 1-S1'!B23</f>
        <v>Lunch Supervision</v>
      </c>
      <c r="C23" s="73"/>
      <c r="D23" s="73"/>
      <c r="E23" s="78">
        <f t="shared" ref="E23:E36" si="2">IFERROR((D23-C23)*24*60,0)</f>
        <v>0</v>
      </c>
      <c r="F23" s="83"/>
      <c r="G23" s="83"/>
      <c r="H23" s="135"/>
    </row>
    <row r="24" spans="2:10" ht="36" customHeight="1" thickBot="1" x14ac:dyDescent="0.25">
      <c r="B24" s="98" t="str">
        <f>'Mon-Day 1-S1'!B24</f>
        <v>Lunch Recess Supervision</v>
      </c>
      <c r="C24" s="73"/>
      <c r="D24" s="73"/>
      <c r="E24" s="78">
        <f t="shared" si="2"/>
        <v>0</v>
      </c>
      <c r="F24" s="83"/>
      <c r="G24" s="83"/>
      <c r="H24" s="135"/>
    </row>
    <row r="25" spans="2:10" ht="25.5" customHeight="1" thickBot="1" x14ac:dyDescent="0.25">
      <c r="B25" s="98" t="str">
        <f>'Mon-Day 1-S1'!B25</f>
        <v>Transition/Break</v>
      </c>
      <c r="C25" s="73"/>
      <c r="D25" s="73"/>
      <c r="E25" s="78">
        <f t="shared" si="2"/>
        <v>0</v>
      </c>
      <c r="F25" s="83"/>
      <c r="G25" s="83"/>
      <c r="H25" s="135"/>
    </row>
    <row r="26" spans="2:10" ht="25.5" customHeight="1" thickBot="1" x14ac:dyDescent="0.25">
      <c r="B26" s="104" t="str">
        <f>'Mon-Day 1-S1'!B26</f>
        <v>Block 7</v>
      </c>
      <c r="C26" s="81"/>
      <c r="D26" s="81"/>
      <c r="E26" s="77">
        <f t="shared" si="2"/>
        <v>0</v>
      </c>
      <c r="F26" s="84">
        <f>E26</f>
        <v>0</v>
      </c>
      <c r="G26" s="132"/>
      <c r="H26" s="83"/>
    </row>
    <row r="27" spans="2:10" ht="25.5" customHeight="1" thickBot="1" x14ac:dyDescent="0.25">
      <c r="B27" s="98" t="str">
        <f>'Mon-Day 1-S1'!B27</f>
        <v>Transition/Break</v>
      </c>
      <c r="C27" s="73"/>
      <c r="D27" s="73"/>
      <c r="E27" s="78">
        <f t="shared" si="2"/>
        <v>0</v>
      </c>
      <c r="F27" s="83"/>
      <c r="G27" s="83"/>
      <c r="H27" s="135"/>
    </row>
    <row r="28" spans="2:10" ht="36" customHeight="1" thickBot="1" x14ac:dyDescent="0.25">
      <c r="B28" s="98" t="str">
        <f>'Mon-Day 1-S1'!B28</f>
        <v>PM Recess Supervision</v>
      </c>
      <c r="C28" s="73"/>
      <c r="D28" s="73"/>
      <c r="E28" s="78">
        <f t="shared" si="2"/>
        <v>0</v>
      </c>
      <c r="F28" s="83"/>
      <c r="G28" s="83"/>
      <c r="H28" s="135"/>
    </row>
    <row r="29" spans="2:10" ht="25.5" customHeight="1" thickBot="1" x14ac:dyDescent="0.25">
      <c r="B29" s="98" t="str">
        <f>'Mon-Day 1-S1'!B29</f>
        <v>Transition/Break</v>
      </c>
      <c r="C29" s="73"/>
      <c r="D29" s="73"/>
      <c r="E29" s="78">
        <f t="shared" si="2"/>
        <v>0</v>
      </c>
      <c r="F29" s="83"/>
      <c r="G29" s="83"/>
      <c r="H29" s="135"/>
    </row>
    <row r="30" spans="2:10" ht="28.5" customHeight="1" thickBot="1" x14ac:dyDescent="0.25">
      <c r="B30" s="104" t="str">
        <f>'Mon-Day 1-S1'!B30</f>
        <v>Block 8</v>
      </c>
      <c r="C30" s="81"/>
      <c r="D30" s="81"/>
      <c r="E30" s="77">
        <f t="shared" si="2"/>
        <v>0</v>
      </c>
      <c r="F30" s="84">
        <f>E30</f>
        <v>0</v>
      </c>
      <c r="G30" s="132"/>
      <c r="H30" s="83"/>
    </row>
    <row r="31" spans="2:10" ht="25.5" customHeight="1" thickBot="1" x14ac:dyDescent="0.25">
      <c r="B31" s="98" t="str">
        <f>'Mon-Day 1-S1'!B31</f>
        <v>Transition/Break</v>
      </c>
      <c r="C31" s="73"/>
      <c r="D31" s="73"/>
      <c r="E31" s="78">
        <f t="shared" si="2"/>
        <v>0</v>
      </c>
      <c r="F31" s="83"/>
      <c r="G31" s="83"/>
      <c r="H31" s="135"/>
    </row>
    <row r="32" spans="2:10" ht="25.5" customHeight="1" thickBot="1" x14ac:dyDescent="0.25">
      <c r="B32" s="104" t="str">
        <f>'Mon-Day 1-S1'!B32</f>
        <v>Block 9</v>
      </c>
      <c r="C32" s="81"/>
      <c r="D32" s="81"/>
      <c r="E32" s="77">
        <f t="shared" si="2"/>
        <v>0</v>
      </c>
      <c r="F32" s="84">
        <f>E32</f>
        <v>0</v>
      </c>
      <c r="G32" s="132"/>
      <c r="H32" s="83"/>
    </row>
    <row r="33" spans="2:10" ht="25.5" customHeight="1" thickBot="1" x14ac:dyDescent="0.25">
      <c r="B33" s="98" t="str">
        <f>'Mon-Day 1-S1'!B33</f>
        <v>Transition/Break</v>
      </c>
      <c r="C33" s="73"/>
      <c r="D33" s="73"/>
      <c r="E33" s="78">
        <f t="shared" si="2"/>
        <v>0</v>
      </c>
      <c r="F33" s="83"/>
      <c r="G33" s="83"/>
      <c r="H33" s="135"/>
    </row>
    <row r="34" spans="2:10" ht="25.5" customHeight="1" thickBot="1" x14ac:dyDescent="0.25">
      <c r="B34" s="104" t="str">
        <f>'Mon-Day 1-S1'!B34</f>
        <v>Block 10</v>
      </c>
      <c r="C34" s="81"/>
      <c r="D34" s="81"/>
      <c r="E34" s="77">
        <f t="shared" si="2"/>
        <v>0</v>
      </c>
      <c r="F34" s="84">
        <f>E34</f>
        <v>0</v>
      </c>
      <c r="G34" s="132"/>
      <c r="H34" s="83"/>
    </row>
    <row r="35" spans="2:10" ht="25.5" customHeight="1" thickBot="1" x14ac:dyDescent="0.25">
      <c r="B35" s="98" t="str">
        <f>'Mon-Day 1-S1'!B35</f>
        <v>Transition/Break</v>
      </c>
      <c r="C35" s="73"/>
      <c r="D35" s="73"/>
      <c r="E35" s="78">
        <f t="shared" si="2"/>
        <v>0</v>
      </c>
      <c r="F35" s="83"/>
      <c r="G35" s="83"/>
      <c r="H35" s="135"/>
      <c r="I35" s="7"/>
      <c r="J35" s="7"/>
    </row>
    <row r="36" spans="2:10" ht="36" customHeight="1" thickBot="1" x14ac:dyDescent="0.25">
      <c r="B36" s="101" t="str">
        <f>'Mon-Day 1-S1'!B36</f>
        <v>After School Supervision</v>
      </c>
      <c r="C36" s="75"/>
      <c r="D36" s="75"/>
      <c r="E36" s="79">
        <f t="shared" si="2"/>
        <v>0</v>
      </c>
      <c r="F36" s="133"/>
      <c r="G36" s="133"/>
      <c r="H36" s="137"/>
      <c r="I36" s="7"/>
      <c r="J36" s="7"/>
    </row>
    <row r="37" spans="2:10" ht="27" customHeight="1" thickTop="1" thickBot="1" x14ac:dyDescent="0.25">
      <c r="B37" s="44"/>
      <c r="C37" s="45"/>
      <c r="D37" s="46"/>
      <c r="E37" s="76"/>
      <c r="F37" s="71">
        <f>F6+F8+F10+F14+F16+F21+F26+F30+F32+F34</f>
        <v>0</v>
      </c>
      <c r="G37" s="134">
        <f>G6+G8+G10+G14+G16+G21+G26+G30+G32+G34</f>
        <v>0</v>
      </c>
      <c r="H37" s="82">
        <f>H4+H5+H7+H9+H11+H12+H13+H15+H17+H18+H19+H20+H22+H23+H24+H25+H27+H28+H29+H31+H33+H35+H36</f>
        <v>11</v>
      </c>
      <c r="I37" s="7"/>
      <c r="J37" s="7"/>
    </row>
    <row r="38" spans="2:10" ht="51.75" customHeight="1" thickBot="1" x14ac:dyDescent="0.25">
      <c r="B38" s="103" t="s">
        <v>48</v>
      </c>
      <c r="C38" s="71">
        <f>(F6+F8+F10+F14+F16+F21+F26+F30+F32+F34)</f>
        <v>0</v>
      </c>
      <c r="D38" s="34" t="s">
        <v>49</v>
      </c>
      <c r="E38" s="82">
        <f>G37+H37</f>
        <v>11</v>
      </c>
      <c r="F38" s="83"/>
      <c r="G38" s="83"/>
      <c r="H38" s="83"/>
    </row>
  </sheetData>
  <sheetProtection algorithmName="SHA-512" hashValue="Htt91mhUr0XBYVo83rs0ciJtHoxT2xe1Y3Csj0+lbrbdft0/VuQzg6ZFSKKrqsAI6Td3cXCoUX6g5MRDhLRzaQ==" saltValue="rLkoQhjgsaBcpioYmBdX+Q==" spinCount="100000" sheet="1" objects="1" scenarios="1"/>
  <mergeCells count="2">
    <mergeCell ref="G1:H1"/>
    <mergeCell ref="G2:H2"/>
  </mergeCells>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34 G32 G21 G14 G10 G8 G6 G1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32 F26 F34 F30 F6 F8 F10 F16 F14 F21"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22:H25 H35:H36 H27:H29 H31 H33 H4:H5 H7 H9 H17:H20 H11:H13 H15" xr:uid="{00000000-0002-0000-0500-000003000000}">
      <formula1>0</formula1>
      <formula2>120</formula2>
    </dataValidation>
  </dataValidations>
  <hyperlinks>
    <hyperlink ref="G1" location="'Hours Summary'!A1" display="Return to Main" xr:uid="{00000000-0004-0000-0500-000000000000}"/>
  </hyperlinks>
  <printOptions horizontalCentered="1"/>
  <pageMargins left="0.25" right="0.25"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63302A-2709-4AFB-8774-51F7E6BF8A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726AB5-20FD-47CF-97A2-06DDE1F51062}">
  <ds:schemaRefs>
    <ds:schemaRef ds:uri="http://www.w3.org/XML/1998/namespace"/>
    <ds:schemaRef ds:uri="http://purl.org/dc/elements/1.1/"/>
    <ds:schemaRef ds:uri="http://schemas.microsoft.com/office/2006/documentManagement/types"/>
    <ds:schemaRef ds:uri="62588aec-4323-4687-ba3e-9965a62a4df7"/>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90BEF88E-B33B-413A-8AB3-67D3E47279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85</vt:i4>
      </vt:variant>
    </vt:vector>
  </HeadingPairs>
  <TitlesOfParts>
    <vt:vector size="129" baseType="lpstr">
      <vt:lpstr>HOME</vt:lpstr>
      <vt:lpstr>Holidays</vt:lpstr>
      <vt:lpstr>Brief Summary</vt:lpstr>
      <vt:lpstr>Detailed Summary</vt:lpstr>
      <vt:lpstr>Mon-Day 1-S1</vt:lpstr>
      <vt:lpstr>Tue-Day 2-S1</vt:lpstr>
      <vt:lpstr>Wed-Day 3-S1</vt:lpstr>
      <vt:lpstr>Thu-Day 4-S1</vt:lpstr>
      <vt:lpstr>Fri-Day 5-S1</vt:lpstr>
      <vt:lpstr>Day 6-S1</vt:lpstr>
      <vt:lpstr>Extra Day A-S1</vt:lpstr>
      <vt:lpstr>Extra Day B-S1</vt:lpstr>
      <vt:lpstr>Extra Day C-S1</vt:lpstr>
      <vt:lpstr>Extra Day D-S1</vt:lpstr>
      <vt:lpstr>Early Out 1-S1</vt:lpstr>
      <vt:lpstr>Early Out 2-S1</vt:lpstr>
      <vt:lpstr>Mon-Day 1-S2</vt:lpstr>
      <vt:lpstr>Tue-Day 2-S2</vt:lpstr>
      <vt:lpstr>Wed-Day 3-S2</vt:lpstr>
      <vt:lpstr>Thu-Day 4-S2</vt:lpstr>
      <vt:lpstr>Fri-Day 5-S2</vt:lpstr>
      <vt:lpstr>Day 6-S2</vt:lpstr>
      <vt:lpstr>Extra Day A-S2</vt:lpstr>
      <vt:lpstr>Extra Day B-S2</vt:lpstr>
      <vt:lpstr>Extra Day C-S2</vt:lpstr>
      <vt:lpstr>Extra Day D-S2</vt:lpstr>
      <vt:lpstr>Early Out 1-S2</vt:lpstr>
      <vt:lpstr>Early Out 2-S2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April!February</vt:lpstr>
      <vt:lpstr>March!February</vt:lpstr>
      <vt:lpstr>February_End</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6-S1'!Print_Titles</vt:lpstr>
      <vt:lpstr>'Day 6-S2'!Print_Titles</vt:lpstr>
      <vt:lpstr>December!Print_Titles</vt:lpstr>
      <vt:lpstr>'Detailed Summary'!Print_Titles</vt:lpstr>
      <vt:lpstr>'Early Out 1-S1'!Print_Titles</vt:lpstr>
      <vt:lpstr>'Early Out 1-S2'!Print_Titles</vt:lpstr>
      <vt:lpstr>'Early Out 2-S1'!Print_Titles</vt:lpstr>
      <vt:lpstr>'Early Out 2-S2'!Print_Titles</vt:lpstr>
      <vt:lpstr>'Extra Day A-S1'!Print_Titles</vt:lpstr>
      <vt:lpstr>'Extra Day A-S2'!Print_Titles</vt:lpstr>
      <vt:lpstr>'Extra Day B-S1'!Print_Titles</vt:lpstr>
      <vt:lpstr>'Extra Day B-S2'!Print_Titles</vt:lpstr>
      <vt:lpstr>'Extra Day C-S1'!Print_Titles</vt:lpstr>
      <vt:lpstr>'Extra Day C-S2'!Print_Titles</vt:lpstr>
      <vt:lpstr>'Extra Day D-S1'!Print_Titles</vt:lpstr>
      <vt:lpstr>'Extra Day D-S2'!Print_Titles</vt:lpstr>
      <vt:lpstr>February!Print_Titles</vt:lpstr>
      <vt:lpstr>'Fri-Day 5-S1'!Print_Titles</vt:lpstr>
      <vt:lpstr>'Fri-Day 5-S2'!Print_Titles</vt:lpstr>
      <vt:lpstr>January!Print_Titles</vt:lpstr>
      <vt:lpstr>March!Print_Titles</vt:lpstr>
      <vt:lpstr>'Mon-Day 1-S1'!Print_Titles</vt:lpstr>
      <vt:lpstr>'Mon-Day 1-S2'!Print_Titles</vt:lpstr>
      <vt:lpstr>November!Print_Titles</vt:lpstr>
      <vt:lpstr>October!Print_Titles</vt:lpstr>
      <vt:lpstr>September!Print_Titles</vt:lpstr>
      <vt:lpstr>'Thu-Day 4-S1'!Print_Titles</vt:lpstr>
      <vt:lpstr>'Thu-Day 4-S2'!Print_Titles</vt:lpstr>
      <vt:lpstr>'Tue-Day 2-S1'!Print_Titles</vt:lpstr>
      <vt:lpstr>'Tue-Day 2-S2'!Print_Titles</vt:lpstr>
      <vt:lpstr>'Wed-Day 3-S1'!Print_Titles</vt:lpstr>
      <vt:lpstr>'Wed-Day 3-S2'!Print_Titles</vt:lpstr>
      <vt:lpstr>April!qwerty</vt:lpstr>
      <vt:lpstr>Start_Year</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Neil Hepburn</cp:lastModifiedBy>
  <cp:lastPrinted>2020-08-13T20:01:15Z</cp:lastPrinted>
  <dcterms:created xsi:type="dcterms:W3CDTF">2013-03-26T18:32:35Z</dcterms:created>
  <dcterms:modified xsi:type="dcterms:W3CDTF">2026-04-21T19:00:50Z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