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tables/table2.xml" ContentType="application/vnd.openxmlformats-officedocument.spreadsheetml.table+xml"/>
  <Override PartName="/xl/comments15.xml" ContentType="application/vnd.openxmlformats-officedocument.spreadsheetml.comments+xml"/>
  <Override PartName="/xl/drawings/drawing17.xml" ContentType="application/vnd.openxmlformats-officedocument.drawing+xml"/>
  <Override PartName="/xl/tables/table3.xml" ContentType="application/vnd.openxmlformats-officedocument.spreadsheetml.table+xml"/>
  <Override PartName="/xl/comments16.xml" ContentType="application/vnd.openxmlformats-officedocument.spreadsheetml.comments+xml"/>
  <Override PartName="/xl/drawings/drawing18.xml" ContentType="application/vnd.openxmlformats-officedocument.drawing+xml"/>
  <Override PartName="/xl/tables/table4.xml" ContentType="application/vnd.openxmlformats-officedocument.spreadsheetml.table+xml"/>
  <Override PartName="/xl/comments17.xml" ContentType="application/vnd.openxmlformats-officedocument.spreadsheetml.comments+xml"/>
  <Override PartName="/xl/drawings/drawing19.xml" ContentType="application/vnd.openxmlformats-officedocument.drawing+xml"/>
  <Override PartName="/xl/tables/table5.xml" ContentType="application/vnd.openxmlformats-officedocument.spreadsheetml.table+xml"/>
  <Override PartName="/xl/comments18.xml" ContentType="application/vnd.openxmlformats-officedocument.spreadsheetml.comments+xml"/>
  <Override PartName="/xl/drawings/drawing20.xml" ContentType="application/vnd.openxmlformats-officedocument.drawing+xml"/>
  <Override PartName="/xl/tables/table6.xml" ContentType="application/vnd.openxmlformats-officedocument.spreadsheetml.table+xml"/>
  <Override PartName="/xl/comments19.xml" ContentType="application/vnd.openxmlformats-officedocument.spreadsheetml.comments+xml"/>
  <Override PartName="/xl/drawings/drawing21.xml" ContentType="application/vnd.openxmlformats-officedocument.drawing+xml"/>
  <Override PartName="/xl/tables/table7.xml" ContentType="application/vnd.openxmlformats-officedocument.spreadsheetml.table+xml"/>
  <Override PartName="/xl/comments20.xml" ContentType="application/vnd.openxmlformats-officedocument.spreadsheetml.comments+xml"/>
  <Override PartName="/xl/drawings/drawing22.xml" ContentType="application/vnd.openxmlformats-officedocument.drawing+xml"/>
  <Override PartName="/xl/tables/table8.xml" ContentType="application/vnd.openxmlformats-officedocument.spreadsheetml.table+xml"/>
  <Override PartName="/xl/comments21.xml" ContentType="application/vnd.openxmlformats-officedocument.spreadsheetml.comments+xml"/>
  <Override PartName="/xl/drawings/drawing23.xml" ContentType="application/vnd.openxmlformats-officedocument.drawing+xml"/>
  <Override PartName="/xl/tables/table9.xml" ContentType="application/vnd.openxmlformats-officedocument.spreadsheetml.table+xml"/>
  <Override PartName="/xl/comments22.xml" ContentType="application/vnd.openxmlformats-officedocument.spreadsheetml.comments+xml"/>
  <Override PartName="/xl/drawings/drawing24.xml" ContentType="application/vnd.openxmlformats-officedocument.drawing+xml"/>
  <Override PartName="/xl/tables/table10.xml" ContentType="application/vnd.openxmlformats-officedocument.spreadsheetml.table+xml"/>
  <Override PartName="/xl/comments23.xml" ContentType="application/vnd.openxmlformats-officedocument.spreadsheetml.comments+xml"/>
  <Override PartName="/xl/drawings/drawing25.xml" ContentType="application/vnd.openxmlformats-officedocument.drawing+xml"/>
  <Override PartName="/xl/tables/table11.xml" ContentType="application/vnd.openxmlformats-officedocument.spreadsheetml.table+xml"/>
  <Override PartName="/xl/comments24.xml" ContentType="application/vnd.openxmlformats-officedocument.spreadsheetml.comments+xml"/>
  <Override PartName="/xl/drawings/drawing26.xml" ContentType="application/vnd.openxmlformats-officedocument.drawing+xml"/>
  <Override PartName="/xl/tables/table12.xml" ContentType="application/vnd.openxmlformats-officedocument.spreadsheetml.table+xml"/>
  <Override PartName="/xl/comments25.xml" ContentType="application/vnd.openxmlformats-officedocument.spreadsheetml.comments+xml"/>
  <Override PartName="/xl/drawings/drawing27.xml" ContentType="application/vnd.openxmlformats-officedocument.drawing+xml"/>
  <Override PartName="/xl/tables/table13.xml" ContentType="application/vnd.openxmlformats-officedocument.spreadsheetml.table+xml"/>
  <Override PartName="/xl/comments26.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R:\TES Data\2. Program Area Administration\Publications-ATA Website\Website (ATA)\Calculators\2026-27\"/>
    </mc:Choice>
  </mc:AlternateContent>
  <xr:revisionPtr revIDLastSave="0" documentId="13_ncr:1_{23C0AD09-D5C2-4FD8-A617-C28332D9DD3C}" xr6:coauthVersionLast="47" xr6:coauthVersionMax="47" xr10:uidLastSave="{00000000-0000-0000-0000-000000000000}"/>
  <workbookProtection workbookAlgorithmName="SHA-512" workbookHashValue="eIOXxOxyYbnppv3Z/ZNWpRkGGBN1/EgzHChJsL0gg6PVXHRadTxPmm7Ik/We7A8JfuTii8QPY4ifY0rJWu3tOA==" workbookSaltValue="pNcfb39Vm2LccUXrF8QhMw==" workbookSpinCount="100000" lockStructure="1"/>
  <bookViews>
    <workbookView xWindow="28680" yWindow="6390" windowWidth="29040" windowHeight="15720" tabRatio="878" firstSheet="1" activeTab="1" xr2:uid="{00000000-000D-0000-FFFF-FFFF00000000}"/>
  </bookViews>
  <sheets>
    <sheet name="Holidays" sheetId="58" state="hidden" r:id="rId1"/>
    <sheet name="HOME" sheetId="57" r:id="rId2"/>
    <sheet name="Brief Summary" sheetId="51" r:id="rId3"/>
    <sheet name="Detailed Summary" sheetId="3" r:id="rId4"/>
    <sheet name="Mon-Day 1" sheetId="1" r:id="rId5"/>
    <sheet name="Tue-Day 2" sheetId="2" r:id="rId6"/>
    <sheet name="Wed-Day 3" sheetId="4" r:id="rId7"/>
    <sheet name="Thu-Day 4" sheetId="5" r:id="rId8"/>
    <sheet name="Fri-Day 5" sheetId="6" r:id="rId9"/>
    <sheet name="Day 6" sheetId="7" r:id="rId10"/>
    <sheet name="Extra Day A" sheetId="23" r:id="rId11"/>
    <sheet name="Extra Day B" sheetId="24" r:id="rId12"/>
    <sheet name="Extra Day C" sheetId="25" r:id="rId13"/>
    <sheet name="Early Dismissal 1" sheetId="21" r:id="rId14"/>
    <sheet name="Early Dismissal 2" sheetId="22" r:id="rId15"/>
    <sheet name="August" sheetId="38" r:id="rId16"/>
    <sheet name="September" sheetId="39" r:id="rId17"/>
    <sheet name="October" sheetId="40" r:id="rId18"/>
    <sheet name="November" sheetId="41" r:id="rId19"/>
    <sheet name="December" sheetId="42" r:id="rId20"/>
    <sheet name="January" sheetId="43" r:id="rId21"/>
    <sheet name="February" sheetId="44" r:id="rId22"/>
    <sheet name="March" sheetId="45" r:id="rId23"/>
    <sheet name="April" sheetId="46" r:id="rId24"/>
    <sheet name="May" sheetId="47" r:id="rId25"/>
    <sheet name="June" sheetId="48" r:id="rId26"/>
    <sheet name="July" sheetId="49" r:id="rId27"/>
    <sheet name="Volunteering Def'n" sheetId="53" r:id="rId28"/>
    <sheet name="Assignable Def'n" sheetId="54" r:id="rId29"/>
    <sheet name="Instructional Def'n" sheetId="55" r:id="rId30"/>
    <sheet name="Calculating PT FTE" sheetId="56" r:id="rId31"/>
  </sheets>
  <externalReferences>
    <externalReference r:id="rId32"/>
  </externalReferences>
  <definedNames>
    <definedName name="ColumnTitle1" localSheetId="23">TimeSheet_September[[#Headers],[Date(s)]]</definedName>
    <definedName name="ColumnTitle1" localSheetId="19">TimeSheet_September[[#Headers],[Date(s)]]</definedName>
    <definedName name="ColumnTitle1" localSheetId="21">TimeSheet_September[[#Headers],[Date(s)]]</definedName>
    <definedName name="ColumnTitle1" localSheetId="20">TimeSheet_September[[#Headers],[Date(s)]]</definedName>
    <definedName name="ColumnTitle1" localSheetId="22">TimeSheet_September[[#Headers],[Date(s)]]</definedName>
    <definedName name="ColumnTitle1" localSheetId="18">TimeSheet_September[[#Headers],[Date(s)]]</definedName>
    <definedName name="ColumnTitle1" localSheetId="17">TimeSheet_September[[#Headers],[Date(s)]]</definedName>
    <definedName name="ColumnTitle1" localSheetId="16">TimeSheet_September[[#Headers],[Date(s)]]</definedName>
    <definedName name="ColumnTitleRegion1..E6.1" localSheetId="23">April!$C$5</definedName>
    <definedName name="ColumnTitleRegion1..E6.1" localSheetId="19">December!$C$5</definedName>
    <definedName name="ColumnTitleRegion1..E6.1" localSheetId="21">February!$C$5</definedName>
    <definedName name="ColumnTitleRegion1..E6.1" localSheetId="20">January!$C$5</definedName>
    <definedName name="ColumnTitleRegion1..E6.1" localSheetId="22">March!$C$5</definedName>
    <definedName name="ColumnTitleRegion1..E6.1" localSheetId="18">November!$C$5</definedName>
    <definedName name="ColumnTitleRegion1..E6.1" localSheetId="17">October!$C$5</definedName>
    <definedName name="ColumnTitleRegion1..E6.1" localSheetId="16">September!$C$5</definedName>
    <definedName name="December" localSheetId="23">TimeSheet_August[[#Headers],[Date(s)]]</definedName>
    <definedName name="December" localSheetId="21">TimeSheet_August[[#Headers],[Date(s)]]</definedName>
    <definedName name="December" localSheetId="20">TimeSheet_August[[#Headers],[Date(s)]]</definedName>
    <definedName name="December" localSheetId="22">TimeSheet_August[[#Headers],[Date(s)]]</definedName>
    <definedName name="Extra_Day_B">'Detailed Summary'!$B$13</definedName>
    <definedName name="February" localSheetId="23">TimeSheet_August[[#Headers],[Date(s)]]</definedName>
    <definedName name="February" localSheetId="22">TimeSheet_August[[#Headers],[Date(s)]]</definedName>
    <definedName name="February_End">Holidays!$C$13</definedName>
    <definedName name="Interval" localSheetId="23">'[1]Mon-Day 1-S1'!#REF!</definedName>
    <definedName name="Interval" localSheetId="9">'Day 6'!#REF!</definedName>
    <definedName name="Interval" localSheetId="19">'[1]Mon-Day 1-S1'!#REF!</definedName>
    <definedName name="Interval" localSheetId="3">'Detailed Summary'!#REF!</definedName>
    <definedName name="Interval" localSheetId="13">'Early Dismissal 1'!#REF!</definedName>
    <definedName name="Interval" localSheetId="14">'Early Dismissal 2'!#REF!</definedName>
    <definedName name="Interval" localSheetId="10">'Extra Day A'!#REF!</definedName>
    <definedName name="Interval" localSheetId="11">'Extra Day B'!#REF!</definedName>
    <definedName name="Interval" localSheetId="12">'Extra Day C'!#REF!</definedName>
    <definedName name="Interval" localSheetId="21">'[1]Mon-Day 1-S1'!#REF!</definedName>
    <definedName name="Interval" localSheetId="8">'Fri-Day 5'!#REF!</definedName>
    <definedName name="Interval" localSheetId="20">'[1]Mon-Day 1-S1'!#REF!</definedName>
    <definedName name="Interval" localSheetId="22">'[1]Mon-Day 1-S1'!#REF!</definedName>
    <definedName name="Interval" localSheetId="18">'[1]Mon-Day 1-S1'!#REF!</definedName>
    <definedName name="Interval" localSheetId="17">'[1]Mon-Day 1-S1'!#REF!</definedName>
    <definedName name="Interval" localSheetId="7">'Thu-Day 4'!#REF!</definedName>
    <definedName name="Interval" localSheetId="5">'Tue-Day 2'!#REF!</definedName>
    <definedName name="Interval" localSheetId="6">'Wed-Day 3'!#REF!</definedName>
    <definedName name="January" localSheetId="23">TimeSheet_August[[#Headers],[Date(s)]]</definedName>
    <definedName name="January" localSheetId="21">TimeSheet_August[[#Headers],[Date(s)]]</definedName>
    <definedName name="January" localSheetId="22">TimeSheet_August[[#Headers],[Date(s)]]</definedName>
    <definedName name="March" localSheetId="23">'[1]Mon-Day 1-S1'!#REF!</definedName>
    <definedName name="March" localSheetId="22">'[1]Mon-Day 1-S1'!#REF!</definedName>
    <definedName name="November" localSheetId="23">'[1]Mon-Day 1-S1'!#REF!</definedName>
    <definedName name="November" localSheetId="19">'[1]Mon-Day 1-S1'!#REF!</definedName>
    <definedName name="November" localSheetId="21">'[1]Mon-Day 1-S1'!#REF!</definedName>
    <definedName name="November" localSheetId="20">'[1]Mon-Day 1-S1'!#REF!</definedName>
    <definedName name="November" localSheetId="22">'[1]Mon-Day 1-S1'!#REF!</definedName>
    <definedName name="October" localSheetId="23">TimeSheet_August[[#Headers],[Date(s)]]</definedName>
    <definedName name="October" localSheetId="19">TimeSheet_August[[#Headers],[Date(s)]]</definedName>
    <definedName name="October" localSheetId="21">TimeSheet_August[[#Headers],[Date(s)]]</definedName>
    <definedName name="October" localSheetId="20">TimeSheet_August[[#Headers],[Date(s)]]</definedName>
    <definedName name="October" localSheetId="22">TimeSheet_August[[#Headers],[Date(s)]]</definedName>
    <definedName name="October" localSheetId="18">TimeSheet_August[[#Headers],[Date(s)]]</definedName>
    <definedName name="_xlnm.Print_Area" localSheetId="23">April!$B$1:$J$37</definedName>
    <definedName name="_xlnm.Print_Area" localSheetId="19">December!$B$1:$J$37</definedName>
    <definedName name="_xlnm.Print_Area" localSheetId="21">February!$B$1:$J$38</definedName>
    <definedName name="_xlnm.Print_Area" localSheetId="20">January!$B$1:$J$37</definedName>
    <definedName name="_xlnm.Print_Area" localSheetId="22">March!$B$1:$J$37</definedName>
    <definedName name="_xlnm.Print_Area" localSheetId="18">November!$B$1:$J$37</definedName>
    <definedName name="_xlnm.Print_Area" localSheetId="17">October!$B$1:$J$37</definedName>
    <definedName name="_xlnm.Print_Area" localSheetId="16">September!$B$1:$J$37</definedName>
    <definedName name="_xlnm.Print_Titles" localSheetId="23">April!$7:$7</definedName>
    <definedName name="_xlnm.Print_Titles" localSheetId="15">August!$7:$7</definedName>
    <definedName name="_xlnm.Print_Titles" localSheetId="9">'Day 6'!$4:$4</definedName>
    <definedName name="_xlnm.Print_Titles" localSheetId="19">December!$7:$7</definedName>
    <definedName name="_xlnm.Print_Titles" localSheetId="3">'Detailed Summary'!$6:$6</definedName>
    <definedName name="_xlnm.Print_Titles" localSheetId="13">'Early Dismissal 1'!$4:$4</definedName>
    <definedName name="_xlnm.Print_Titles" localSheetId="14">'Early Dismissal 2'!$4:$4</definedName>
    <definedName name="_xlnm.Print_Titles" localSheetId="10">'Extra Day A'!$4:$4</definedName>
    <definedName name="_xlnm.Print_Titles" localSheetId="11">'Extra Day B'!$4:$4</definedName>
    <definedName name="_xlnm.Print_Titles" localSheetId="12">'Extra Day C'!$4:$4</definedName>
    <definedName name="_xlnm.Print_Titles" localSheetId="21">February!$7:$7</definedName>
    <definedName name="_xlnm.Print_Titles" localSheetId="8">'Fri-Day 5'!$4:$4</definedName>
    <definedName name="_xlnm.Print_Titles" localSheetId="20">January!$7:$7</definedName>
    <definedName name="_xlnm.Print_Titles" localSheetId="22">March!$7:$7</definedName>
    <definedName name="_xlnm.Print_Titles" localSheetId="4">'Mon-Day 1'!$4:$4</definedName>
    <definedName name="_xlnm.Print_Titles" localSheetId="18">November!$7:$7</definedName>
    <definedName name="_xlnm.Print_Titles" localSheetId="17">October!$7:$7</definedName>
    <definedName name="_xlnm.Print_Titles" localSheetId="16">September!$7:$7</definedName>
    <definedName name="_xlnm.Print_Titles" localSheetId="7">'Thu-Day 4'!$4:$4</definedName>
    <definedName name="_xlnm.Print_Titles" localSheetId="5">'Tue-Day 2'!$4:$4</definedName>
    <definedName name="_xlnm.Print_Titles" localSheetId="6">'Wed-Day 3'!$4:$4</definedName>
    <definedName name="qwerty" localSheetId="23">TimeSheet_August[[#Headers],[Date(s)]]</definedName>
    <definedName name="sdf" localSheetId="23">'[1]Mon-Day 1-S1'!#REF!</definedName>
    <definedName name="sdf" localSheetId="22">'[1]Mon-Day 1-S1'!#REF!</definedName>
    <definedName name="Start_Year">Holidays!$J$2</definedName>
    <definedName name="StartTime" localSheetId="23">'[1]Mon-Day 1-S1'!#REF!</definedName>
    <definedName name="StartTime" localSheetId="9">'Day 6'!#REF!</definedName>
    <definedName name="StartTime" localSheetId="19">'[1]Mon-Day 1-S1'!#REF!</definedName>
    <definedName name="StartTime" localSheetId="3">'Detailed Summary'!#REF!</definedName>
    <definedName name="StartTime" localSheetId="13">'Early Dismissal 1'!#REF!</definedName>
    <definedName name="StartTime" localSheetId="14">'Early Dismissal 2'!#REF!</definedName>
    <definedName name="StartTime" localSheetId="10">'Extra Day A'!#REF!</definedName>
    <definedName name="StartTime" localSheetId="11">'Extra Day B'!#REF!</definedName>
    <definedName name="StartTime" localSheetId="12">'Extra Day C'!#REF!</definedName>
    <definedName name="StartTime" localSheetId="21">'[1]Mon-Day 1-S1'!#REF!</definedName>
    <definedName name="StartTime" localSheetId="8">'Fri-Day 5'!#REF!</definedName>
    <definedName name="StartTime" localSheetId="20">'[1]Mon-Day 1-S1'!#REF!</definedName>
    <definedName name="StartTime" localSheetId="22">'[1]Mon-Day 1-S1'!#REF!</definedName>
    <definedName name="StartTime" localSheetId="18">'[1]Mon-Day 1-S1'!#REF!</definedName>
    <definedName name="StartTime" localSheetId="17">'[1]Mon-Day 1-S1'!#REF!</definedName>
    <definedName name="StartTime" localSheetId="7">'Thu-Day 4'!#REF!</definedName>
    <definedName name="StartTime" localSheetId="5">'Tue-Day 2'!#REF!</definedName>
    <definedName name="StartTime" localSheetId="6">'Wed-Day 3'!#REF!</definedName>
    <definedName name="WorkweekHours" localSheetId="23">April!$C$6</definedName>
    <definedName name="WorkweekHours" localSheetId="19">December!$C$6</definedName>
    <definedName name="WorkweekHours" localSheetId="21">February!$C$6</definedName>
    <definedName name="WorkweekHours" localSheetId="20">January!$C$6</definedName>
    <definedName name="WorkweekHours" localSheetId="22">March!$C$6</definedName>
    <definedName name="WorkweekHours" localSheetId="18">November!$C$6</definedName>
    <definedName name="WorkweekHours" localSheetId="17">October!$C$6</definedName>
    <definedName name="WorkweekHours" localSheetId="16">September!$C$6</definedName>
    <definedName name="zxcv" localSheetId="23">TimeSheet_August[[#Headers],[Date(s)]]</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 i="51" l="1"/>
  <c r="F1" i="51"/>
  <c r="E16" i="3"/>
  <c r="E15" i="3"/>
  <c r="E14" i="3"/>
  <c r="E13" i="3"/>
  <c r="E12" i="3"/>
  <c r="F24" i="51"/>
  <c r="J35" i="44"/>
  <c r="K35" i="44"/>
  <c r="L35" i="44" s="1"/>
  <c r="C8" i="38"/>
  <c r="H8" i="38" s="1"/>
  <c r="A8" i="38" s="1"/>
  <c r="C13" i="58"/>
  <c r="C8" i="45" s="1"/>
  <c r="M3" i="58"/>
  <c r="M4" i="58" s="1"/>
  <c r="M5" i="58" s="1"/>
  <c r="M6" i="58" s="1"/>
  <c r="M7" i="58" s="1"/>
  <c r="M8" i="58" s="1"/>
  <c r="M9" i="58" s="1"/>
  <c r="M10" i="58" s="1"/>
  <c r="M11" i="58" s="1"/>
  <c r="M12" i="58" s="1"/>
  <c r="M13" i="58" s="1"/>
  <c r="M14" i="58" s="1"/>
  <c r="M15" i="58" s="1"/>
  <c r="M16" i="58" s="1"/>
  <c r="M17" i="58" s="1"/>
  <c r="M18" i="58" s="1"/>
  <c r="M19" i="58" s="1"/>
  <c r="M20" i="58" s="1"/>
  <c r="M21" i="58" s="1"/>
  <c r="M22" i="58" s="1"/>
  <c r="M23" i="58" s="1"/>
  <c r="M24" i="58" s="1"/>
  <c r="M25" i="58" s="1"/>
  <c r="M26" i="58" s="1"/>
  <c r="M27" i="58" s="1"/>
  <c r="M28" i="58" s="1"/>
  <c r="M29" i="58" s="1"/>
  <c r="M30" i="58" s="1"/>
  <c r="M31" i="58" s="1"/>
  <c r="M32" i="58" s="1"/>
  <c r="M33" i="58" s="1"/>
  <c r="M34" i="58" s="1"/>
  <c r="M35" i="58" s="1"/>
  <c r="M36" i="58" s="1"/>
  <c r="M37" i="58" s="1"/>
  <c r="M38" i="58" s="1"/>
  <c r="M39" i="58" s="1"/>
  <c r="M40" i="58" s="1"/>
  <c r="M41" i="58" s="1"/>
  <c r="M42" i="58" s="1"/>
  <c r="M43" i="58" s="1"/>
  <c r="M44" i="58" s="1"/>
  <c r="M45" i="58" s="1"/>
  <c r="M46" i="58" s="1"/>
  <c r="M47" i="58" s="1"/>
  <c r="M48" i="58" s="1"/>
  <c r="M49" i="58" s="1"/>
  <c r="M50" i="58" s="1"/>
  <c r="M51" i="58" s="1"/>
  <c r="M52" i="58" s="1"/>
  <c r="M53" i="58" s="1"/>
  <c r="M54" i="58" s="1"/>
  <c r="M55" i="58" s="1"/>
  <c r="M56" i="58" s="1"/>
  <c r="M57" i="58" s="1"/>
  <c r="M58" i="58" s="1"/>
  <c r="M59" i="58" s="1"/>
  <c r="M60" i="58" s="1"/>
  <c r="M61" i="58" s="1"/>
  <c r="M62" i="58" s="1"/>
  <c r="M63" i="58" s="1"/>
  <c r="M64" i="58" s="1"/>
  <c r="M65" i="58" s="1"/>
  <c r="M66" i="58" s="1"/>
  <c r="M67" i="58" s="1"/>
  <c r="M68" i="58" s="1"/>
  <c r="M69" i="58" s="1"/>
  <c r="M70" i="58" s="1"/>
  <c r="M71" i="58" s="1"/>
  <c r="M72" i="58" s="1"/>
  <c r="M73" i="58" s="1"/>
  <c r="M74" i="58" s="1"/>
  <c r="M75" i="58" s="1"/>
  <c r="M76" i="58" s="1"/>
  <c r="M77" i="58" s="1"/>
  <c r="M78" i="58" s="1"/>
  <c r="M79" i="58" s="1"/>
  <c r="M80" i="58" s="1"/>
  <c r="M81" i="58" s="1"/>
  <c r="M82" i="58" s="1"/>
  <c r="M83" i="58" s="1"/>
  <c r="M84" i="58" s="1"/>
  <c r="M85" i="58" s="1"/>
  <c r="M86" i="58" s="1"/>
  <c r="M87" i="58" s="1"/>
  <c r="M88" i="58" s="1"/>
  <c r="M89" i="58" s="1"/>
  <c r="M90" i="58" s="1"/>
  <c r="M91" i="58" s="1"/>
  <c r="M92" i="58" s="1"/>
  <c r="M93" i="58" s="1"/>
  <c r="M94" i="58" s="1"/>
  <c r="M95" i="58" s="1"/>
  <c r="M96" i="58" s="1"/>
  <c r="M97" i="58" s="1"/>
  <c r="M98" i="58" s="1"/>
  <c r="M99" i="58" s="1"/>
  <c r="M100" i="58" s="1"/>
  <c r="M101" i="58" s="1"/>
  <c r="M102" i="58" s="1"/>
  <c r="M103" i="58" s="1"/>
  <c r="M104" i="58" s="1"/>
  <c r="M105" i="58" s="1"/>
  <c r="M106" i="58" s="1"/>
  <c r="M107" i="58" s="1"/>
  <c r="M108" i="58" s="1"/>
  <c r="M109" i="58" s="1"/>
  <c r="M110" i="58" s="1"/>
  <c r="M111" i="58" s="1"/>
  <c r="M112" i="58" s="1"/>
  <c r="M113" i="58" s="1"/>
  <c r="M114" i="58" s="1"/>
  <c r="M115" i="58" s="1"/>
  <c r="M116" i="58" s="1"/>
  <c r="M117" i="58" s="1"/>
  <c r="M118" i="58" s="1"/>
  <c r="M119" i="58" s="1"/>
  <c r="M120" i="58" s="1"/>
  <c r="M121" i="58" s="1"/>
  <c r="M122" i="58" s="1"/>
  <c r="M123" i="58" s="1"/>
  <c r="M124" i="58" s="1"/>
  <c r="M125" i="58" s="1"/>
  <c r="M126" i="58" s="1"/>
  <c r="M127" i="58" s="1"/>
  <c r="M128" i="58" s="1"/>
  <c r="M129" i="58" s="1"/>
  <c r="M130" i="58" s="1"/>
  <c r="M131" i="58" s="1"/>
  <c r="M132" i="58" s="1"/>
  <c r="M133" i="58" s="1"/>
  <c r="M134" i="58" s="1"/>
  <c r="M135" i="58" s="1"/>
  <c r="M136" i="58" s="1"/>
  <c r="M137" i="58" s="1"/>
  <c r="M138" i="58" s="1"/>
  <c r="M139" i="58" s="1"/>
  <c r="M140" i="58" s="1"/>
  <c r="M141" i="58" s="1"/>
  <c r="M142" i="58" s="1"/>
  <c r="M143" i="58" s="1"/>
  <c r="M144" i="58" s="1"/>
  <c r="M145" i="58" s="1"/>
  <c r="M146" i="58" s="1"/>
  <c r="M147" i="58" s="1"/>
  <c r="M148" i="58" s="1"/>
  <c r="M149" i="58" s="1"/>
  <c r="M150" i="58" s="1"/>
  <c r="M151" i="58" s="1"/>
  <c r="M152" i="58" s="1"/>
  <c r="M153" i="58" s="1"/>
  <c r="M154" i="58" s="1"/>
  <c r="M155" i="58" s="1"/>
  <c r="M156" i="58" s="1"/>
  <c r="M157" i="58" s="1"/>
  <c r="M158" i="58" s="1"/>
  <c r="M159" i="58" s="1"/>
  <c r="M160" i="58" s="1"/>
  <c r="M161" i="58" s="1"/>
  <c r="M162" i="58" s="1"/>
  <c r="M163" i="58" s="1"/>
  <c r="M164" i="58" s="1"/>
  <c r="M165" i="58" s="1"/>
  <c r="M166" i="58" s="1"/>
  <c r="M167" i="58" s="1"/>
  <c r="M168" i="58" s="1"/>
  <c r="M169" i="58" s="1"/>
  <c r="M170" i="58" s="1"/>
  <c r="M171" i="58" s="1"/>
  <c r="M172" i="58" s="1"/>
  <c r="M173" i="58" s="1"/>
  <c r="M174" i="58" s="1"/>
  <c r="M175" i="58" s="1"/>
  <c r="M176" i="58" s="1"/>
  <c r="M177" i="58" s="1"/>
  <c r="M178" i="58" s="1"/>
  <c r="M179" i="58" s="1"/>
  <c r="M180" i="58" s="1"/>
  <c r="M181" i="58" s="1"/>
  <c r="M182" i="58" s="1"/>
  <c r="M183" i="58" s="1"/>
  <c r="M184" i="58" s="1"/>
  <c r="M185" i="58" s="1"/>
  <c r="M186" i="58" s="1"/>
  <c r="M187" i="58" s="1"/>
  <c r="M188" i="58" s="1"/>
  <c r="M189" i="58" s="1"/>
  <c r="M190" i="58" s="1"/>
  <c r="M191" i="58" s="1"/>
  <c r="M192" i="58" s="1"/>
  <c r="M193" i="58" s="1"/>
  <c r="M194" i="58" s="1"/>
  <c r="M195" i="58" s="1"/>
  <c r="M196" i="58" s="1"/>
  <c r="M197" i="58" s="1"/>
  <c r="M198" i="58" s="1"/>
  <c r="M199" i="58" s="1"/>
  <c r="M200" i="58" s="1"/>
  <c r="M201" i="58" s="1"/>
  <c r="M202" i="58" s="1"/>
  <c r="M203" i="58" s="1"/>
  <c r="M204" i="58" s="1"/>
  <c r="M205" i="58" s="1"/>
  <c r="M206" i="58" s="1"/>
  <c r="M207" i="58" s="1"/>
  <c r="M208" i="58" s="1"/>
  <c r="M209" i="58" s="1"/>
  <c r="M210" i="58" s="1"/>
  <c r="M211" i="58" s="1"/>
  <c r="M212" i="58" s="1"/>
  <c r="M213" i="58" s="1"/>
  <c r="M214" i="58" s="1"/>
  <c r="M215" i="58" s="1"/>
  <c r="M216" i="58" s="1"/>
  <c r="M217" i="58" s="1"/>
  <c r="M218" i="58" s="1"/>
  <c r="M219" i="58" s="1"/>
  <c r="M220" i="58" s="1"/>
  <c r="M221" i="58" s="1"/>
  <c r="M222" i="58" s="1"/>
  <c r="M223" i="58" s="1"/>
  <c r="M224" i="58" s="1"/>
  <c r="M225" i="58" s="1"/>
  <c r="M226" i="58" s="1"/>
  <c r="M227" i="58" s="1"/>
  <c r="M228" i="58" s="1"/>
  <c r="M229" i="58" s="1"/>
  <c r="M230" i="58" s="1"/>
  <c r="M231" i="58" s="1"/>
  <c r="M232" i="58" s="1"/>
  <c r="M233" i="58" s="1"/>
  <c r="M234" i="58" s="1"/>
  <c r="M235" i="58" s="1"/>
  <c r="M236" i="58" s="1"/>
  <c r="M237" i="58" s="1"/>
  <c r="M238" i="58" s="1"/>
  <c r="M239" i="58" s="1"/>
  <c r="M240" i="58" s="1"/>
  <c r="M241" i="58" s="1"/>
  <c r="M242" i="58" s="1"/>
  <c r="M243" i="58" s="1"/>
  <c r="M244" i="58" s="1"/>
  <c r="M245" i="58" s="1"/>
  <c r="M246" i="58" s="1"/>
  <c r="M247" i="58" s="1"/>
  <c r="M248" i="58" s="1"/>
  <c r="M249" i="58" s="1"/>
  <c r="M250" i="58" s="1"/>
  <c r="M251" i="58" s="1"/>
  <c r="M252" i="58" s="1"/>
  <c r="M253" i="58" s="1"/>
  <c r="M254" i="58" s="1"/>
  <c r="M255" i="58" s="1"/>
  <c r="M256" i="58" s="1"/>
  <c r="M257" i="58" s="1"/>
  <c r="M258" i="58" s="1"/>
  <c r="M259" i="58" s="1"/>
  <c r="M260" i="58" s="1"/>
  <c r="M261" i="58" s="1"/>
  <c r="M262" i="58" s="1"/>
  <c r="M263" i="58" s="1"/>
  <c r="M264" i="58" s="1"/>
  <c r="M265" i="58" s="1"/>
  <c r="M266" i="58" s="1"/>
  <c r="M267" i="58" s="1"/>
  <c r="M268" i="58" s="1"/>
  <c r="M269" i="58" s="1"/>
  <c r="M270" i="58" s="1"/>
  <c r="M271" i="58" s="1"/>
  <c r="M272" i="58" s="1"/>
  <c r="M273" i="58" s="1"/>
  <c r="M274" i="58" s="1"/>
  <c r="M275" i="58" s="1"/>
  <c r="M276" i="58" s="1"/>
  <c r="M277" i="58" s="1"/>
  <c r="M278" i="58" s="1"/>
  <c r="M279" i="58" s="1"/>
  <c r="M280" i="58" s="1"/>
  <c r="M281" i="58" s="1"/>
  <c r="M282" i="58" s="1"/>
  <c r="M283" i="58" s="1"/>
  <c r="M284" i="58" s="1"/>
  <c r="M285" i="58" s="1"/>
  <c r="M286" i="58" s="1"/>
  <c r="M287" i="58" s="1"/>
  <c r="M288" i="58" s="1"/>
  <c r="M289" i="58" s="1"/>
  <c r="M290" i="58" s="1"/>
  <c r="M291" i="58" s="1"/>
  <c r="M292" i="58" s="1"/>
  <c r="M293" i="58" s="1"/>
  <c r="M294" i="58" s="1"/>
  <c r="M295" i="58" s="1"/>
  <c r="M296" i="58" s="1"/>
  <c r="M297" i="58" s="1"/>
  <c r="M298" i="58" s="1"/>
  <c r="M299" i="58" s="1"/>
  <c r="M300" i="58" s="1"/>
  <c r="M301" i="58" s="1"/>
  <c r="M302" i="58" s="1"/>
  <c r="M303" i="58" s="1"/>
  <c r="M304" i="58" s="1"/>
  <c r="M305" i="58" s="1"/>
  <c r="M306" i="58" s="1"/>
  <c r="M307" i="58" s="1"/>
  <c r="M308" i="58" s="1"/>
  <c r="M309" i="58" s="1"/>
  <c r="M310" i="58" s="1"/>
  <c r="M311" i="58" s="1"/>
  <c r="M312" i="58" s="1"/>
  <c r="M313" i="58" s="1"/>
  <c r="M314" i="58" s="1"/>
  <c r="M315" i="58" s="1"/>
  <c r="M316" i="58" s="1"/>
  <c r="M317" i="58" s="1"/>
  <c r="M318" i="58" s="1"/>
  <c r="M319" i="58" s="1"/>
  <c r="M320" i="58" s="1"/>
  <c r="M321" i="58" s="1"/>
  <c r="M322" i="58" s="1"/>
  <c r="M323" i="58" s="1"/>
  <c r="M324" i="58" s="1"/>
  <c r="M325" i="58" s="1"/>
  <c r="M326" i="58" s="1"/>
  <c r="M327" i="58" s="1"/>
  <c r="M328" i="58" s="1"/>
  <c r="M329" i="58" s="1"/>
  <c r="M330" i="58" s="1"/>
  <c r="M331" i="58" s="1"/>
  <c r="M332" i="58" s="1"/>
  <c r="M333" i="58" s="1"/>
  <c r="M334" i="58" s="1"/>
  <c r="M335" i="58" s="1"/>
  <c r="M336" i="58" s="1"/>
  <c r="M337" i="58" s="1"/>
  <c r="M338" i="58" s="1"/>
  <c r="M339" i="58" s="1"/>
  <c r="M340" i="58" s="1"/>
  <c r="M341" i="58" s="1"/>
  <c r="M342" i="58" s="1"/>
  <c r="M343" i="58" s="1"/>
  <c r="M344" i="58" s="1"/>
  <c r="M345" i="58" s="1"/>
  <c r="M346" i="58" s="1"/>
  <c r="M347" i="58" s="1"/>
  <c r="M348" i="58" s="1"/>
  <c r="M349" i="58" s="1"/>
  <c r="M350" i="58" s="1"/>
  <c r="M351" i="58" s="1"/>
  <c r="M352" i="58" s="1"/>
  <c r="M353" i="58" s="1"/>
  <c r="M354" i="58" s="1"/>
  <c r="M355" i="58" s="1"/>
  <c r="M356" i="58" s="1"/>
  <c r="M357" i="58" s="1"/>
  <c r="M358" i="58" s="1"/>
  <c r="M359" i="58" s="1"/>
  <c r="M360" i="58" s="1"/>
  <c r="M361" i="58" s="1"/>
  <c r="M362" i="58" s="1"/>
  <c r="M363" i="58" s="1"/>
  <c r="M364" i="58" s="1"/>
  <c r="M365" i="58" s="1"/>
  <c r="M366" i="58" s="1"/>
  <c r="M367" i="58" s="1"/>
  <c r="M368" i="58" s="1"/>
  <c r="M369" i="58" s="1"/>
  <c r="M370" i="58" s="1"/>
  <c r="M371" i="58" s="1"/>
  <c r="M372" i="58" s="1"/>
  <c r="M373" i="58" s="1"/>
  <c r="M374" i="58" s="1"/>
  <c r="M375" i="58" s="1"/>
  <c r="M376" i="58" s="1"/>
  <c r="M377" i="58" s="1"/>
  <c r="M378" i="58" s="1"/>
  <c r="M379" i="58" s="1"/>
  <c r="M380" i="58" s="1"/>
  <c r="M381" i="58" s="1"/>
  <c r="M382" i="58" s="1"/>
  <c r="M383" i="58" s="1"/>
  <c r="M384" i="58" s="1"/>
  <c r="M385" i="58" s="1"/>
  <c r="M386" i="58" s="1"/>
  <c r="M387" i="58" s="1"/>
  <c r="M388" i="58" s="1"/>
  <c r="M389" i="58" s="1"/>
  <c r="M390" i="58" s="1"/>
  <c r="M391" i="58" s="1"/>
  <c r="M392" i="58" s="1"/>
  <c r="M393" i="58" s="1"/>
  <c r="M394" i="58" s="1"/>
  <c r="M395" i="58" s="1"/>
  <c r="M396" i="58" s="1"/>
  <c r="M397" i="58" s="1"/>
  <c r="M398" i="58" s="1"/>
  <c r="H8" i="45" l="1"/>
  <c r="A8" i="45" s="1"/>
  <c r="C9" i="45"/>
  <c r="C9" i="38"/>
  <c r="A42" i="51"/>
  <c r="C10" i="45" l="1"/>
  <c r="H9" i="45"/>
  <c r="A9" i="45" s="1"/>
  <c r="C10" i="38"/>
  <c r="H9" i="38"/>
  <c r="A9" i="38" s="1"/>
  <c r="B42" i="51"/>
  <c r="C7" i="57"/>
  <c r="C6" i="57"/>
  <c r="C6" i="51" s="1"/>
  <c r="J26" i="42"/>
  <c r="J16" i="47"/>
  <c r="J36" i="43"/>
  <c r="G3" i="3"/>
  <c r="D4" i="38" s="1"/>
  <c r="B35" i="51"/>
  <c r="G2" i="3"/>
  <c r="E2" i="49" s="1"/>
  <c r="F4" i="49" s="1"/>
  <c r="E2" i="47"/>
  <c r="F4" i="47" s="1"/>
  <c r="E2" i="41"/>
  <c r="F4" i="41" s="1"/>
  <c r="E2" i="45"/>
  <c r="F4" i="45" s="1"/>
  <c r="C24" i="51"/>
  <c r="C26" i="51"/>
  <c r="C25" i="51"/>
  <c r="C27" i="51"/>
  <c r="C28" i="51"/>
  <c r="C29" i="51"/>
  <c r="C30" i="51"/>
  <c r="C31" i="51"/>
  <c r="C32" i="51"/>
  <c r="C33" i="51"/>
  <c r="C34" i="51"/>
  <c r="G6" i="51"/>
  <c r="D2" i="3"/>
  <c r="D1" i="3"/>
  <c r="D2" i="42" s="1"/>
  <c r="C5" i="51"/>
  <c r="C4" i="51"/>
  <c r="K36" i="44"/>
  <c r="L36" i="44" s="1"/>
  <c r="J36" i="44"/>
  <c r="E11" i="3"/>
  <c r="E10" i="3"/>
  <c r="E9" i="3"/>
  <c r="E8" i="3"/>
  <c r="E7" i="3"/>
  <c r="E6" i="3"/>
  <c r="D10" i="51"/>
  <c r="D19" i="51"/>
  <c r="D20" i="51"/>
  <c r="D18" i="51"/>
  <c r="D17" i="51"/>
  <c r="D16" i="51"/>
  <c r="D11" i="51"/>
  <c r="D12" i="51"/>
  <c r="D13" i="51"/>
  <c r="D14" i="51"/>
  <c r="D15" i="51"/>
  <c r="K14" i="38"/>
  <c r="L14" i="38" s="1"/>
  <c r="K12" i="40"/>
  <c r="L12" i="40" s="1"/>
  <c r="K19" i="40"/>
  <c r="L19" i="40" s="1"/>
  <c r="K26" i="40"/>
  <c r="L26" i="40" s="1"/>
  <c r="K33" i="40"/>
  <c r="L33" i="40" s="1"/>
  <c r="K15" i="40"/>
  <c r="L15" i="40" s="1"/>
  <c r="K21" i="40"/>
  <c r="L21" i="40" s="1"/>
  <c r="K28" i="40"/>
  <c r="L28" i="40" s="1"/>
  <c r="K35" i="40"/>
  <c r="L35" i="40" s="1"/>
  <c r="K8" i="40"/>
  <c r="L8" i="40" s="1"/>
  <c r="K9" i="40"/>
  <c r="L9" i="40" s="1"/>
  <c r="K10" i="40"/>
  <c r="L10" i="40" s="1"/>
  <c r="K11" i="40"/>
  <c r="L11" i="40" s="1"/>
  <c r="K13" i="40"/>
  <c r="L13" i="40" s="1"/>
  <c r="K14" i="40"/>
  <c r="L14" i="40" s="1"/>
  <c r="K16" i="40"/>
  <c r="L16" i="40" s="1"/>
  <c r="K17" i="40"/>
  <c r="L17" i="40" s="1"/>
  <c r="K18" i="40"/>
  <c r="L18" i="40" s="1"/>
  <c r="K20" i="40"/>
  <c r="L20" i="40" s="1"/>
  <c r="K22" i="40"/>
  <c r="L22" i="40" s="1"/>
  <c r="K23" i="40"/>
  <c r="L23" i="40" s="1"/>
  <c r="K24" i="40"/>
  <c r="L24" i="40" s="1"/>
  <c r="K25" i="40"/>
  <c r="L25" i="40" s="1"/>
  <c r="K27" i="40"/>
  <c r="L27" i="40" s="1"/>
  <c r="K29" i="40"/>
  <c r="L29" i="40" s="1"/>
  <c r="K30" i="40"/>
  <c r="L30" i="40" s="1"/>
  <c r="K31" i="40"/>
  <c r="L31" i="40" s="1"/>
  <c r="K32" i="40"/>
  <c r="L32" i="40" s="1"/>
  <c r="K34" i="40"/>
  <c r="L34" i="40" s="1"/>
  <c r="K36" i="40"/>
  <c r="L36" i="40" s="1"/>
  <c r="K37" i="40"/>
  <c r="L37" i="40" s="1"/>
  <c r="K38" i="40"/>
  <c r="L38" i="40" s="1"/>
  <c r="K8" i="38"/>
  <c r="L8" i="38" s="1"/>
  <c r="K9" i="38"/>
  <c r="L9" i="38" s="1"/>
  <c r="K10" i="38"/>
  <c r="L10" i="38" s="1"/>
  <c r="K11" i="38"/>
  <c r="L11" i="38" s="1"/>
  <c r="K12" i="38"/>
  <c r="L12" i="38" s="1"/>
  <c r="K13" i="38"/>
  <c r="L13" i="38" s="1"/>
  <c r="K15" i="38"/>
  <c r="L15" i="38" s="1"/>
  <c r="K16" i="38"/>
  <c r="L16" i="38" s="1"/>
  <c r="K17" i="38"/>
  <c r="L17" i="38" s="1"/>
  <c r="K18" i="38"/>
  <c r="L18" i="38" s="1"/>
  <c r="K19" i="38"/>
  <c r="L19" i="38" s="1"/>
  <c r="K20" i="38"/>
  <c r="L20" i="38" s="1"/>
  <c r="K21" i="38"/>
  <c r="L21" i="38" s="1"/>
  <c r="K22" i="38"/>
  <c r="L22" i="38" s="1"/>
  <c r="K23" i="38"/>
  <c r="L23" i="38" s="1"/>
  <c r="K24" i="38"/>
  <c r="L24" i="38" s="1"/>
  <c r="K25" i="38"/>
  <c r="L25" i="38" s="1"/>
  <c r="K26" i="38"/>
  <c r="L26" i="38" s="1"/>
  <c r="K27" i="38"/>
  <c r="L27" i="38" s="1"/>
  <c r="K28" i="38"/>
  <c r="L28" i="38" s="1"/>
  <c r="K29" i="38"/>
  <c r="L29" i="38" s="1"/>
  <c r="K30" i="38"/>
  <c r="L30" i="38" s="1"/>
  <c r="K31" i="38"/>
  <c r="L31" i="38" s="1"/>
  <c r="K32" i="38"/>
  <c r="L32" i="38" s="1"/>
  <c r="K33" i="38"/>
  <c r="L33" i="38" s="1"/>
  <c r="K34" i="38"/>
  <c r="L34" i="38" s="1"/>
  <c r="K35" i="38"/>
  <c r="L35" i="38" s="1"/>
  <c r="K36" i="38"/>
  <c r="L36" i="38" s="1"/>
  <c r="K37" i="38"/>
  <c r="L37" i="38" s="1"/>
  <c r="K38" i="38"/>
  <c r="L38" i="38" s="1"/>
  <c r="K8" i="39"/>
  <c r="L8" i="39" s="1"/>
  <c r="K9" i="39"/>
  <c r="L9" i="39" s="1"/>
  <c r="K10" i="39"/>
  <c r="L10" i="39" s="1"/>
  <c r="K11" i="39"/>
  <c r="L11" i="39" s="1"/>
  <c r="K12" i="39"/>
  <c r="L12" i="39" s="1"/>
  <c r="K13" i="39"/>
  <c r="L13" i="39" s="1"/>
  <c r="K14" i="39"/>
  <c r="L14" i="39" s="1"/>
  <c r="K15" i="39"/>
  <c r="L15" i="39" s="1"/>
  <c r="K16" i="39"/>
  <c r="L16" i="39" s="1"/>
  <c r="K17" i="39"/>
  <c r="L17" i="39" s="1"/>
  <c r="K18" i="39"/>
  <c r="L18" i="39" s="1"/>
  <c r="K19" i="39"/>
  <c r="L19" i="39" s="1"/>
  <c r="K20" i="39"/>
  <c r="L20" i="39" s="1"/>
  <c r="K21" i="39"/>
  <c r="L21" i="39" s="1"/>
  <c r="K22" i="39"/>
  <c r="L22" i="39" s="1"/>
  <c r="K23" i="39"/>
  <c r="L23" i="39" s="1"/>
  <c r="K24" i="39"/>
  <c r="L24" i="39" s="1"/>
  <c r="K25" i="39"/>
  <c r="L25" i="39" s="1"/>
  <c r="K26" i="39"/>
  <c r="L26" i="39" s="1"/>
  <c r="K27" i="39"/>
  <c r="L27" i="39" s="1"/>
  <c r="K28" i="39"/>
  <c r="L28" i="39" s="1"/>
  <c r="K29" i="39"/>
  <c r="L29" i="39" s="1"/>
  <c r="K30" i="39"/>
  <c r="L30" i="39" s="1"/>
  <c r="K31" i="39"/>
  <c r="L31" i="39" s="1"/>
  <c r="K32" i="39"/>
  <c r="L32" i="39" s="1"/>
  <c r="K33" i="39"/>
  <c r="L33" i="39" s="1"/>
  <c r="K34" i="39"/>
  <c r="L34" i="39" s="1"/>
  <c r="K35" i="39"/>
  <c r="L35" i="39" s="1"/>
  <c r="K36" i="39"/>
  <c r="L36" i="39" s="1"/>
  <c r="K37" i="39"/>
  <c r="L37" i="39" s="1"/>
  <c r="K8" i="41"/>
  <c r="L8" i="41" s="1"/>
  <c r="K9" i="41"/>
  <c r="L9" i="41" s="1"/>
  <c r="K10" i="41"/>
  <c r="L10" i="41" s="1"/>
  <c r="K11" i="41"/>
  <c r="L11" i="41" s="1"/>
  <c r="K12" i="41"/>
  <c r="L12" i="41" s="1"/>
  <c r="K13" i="41"/>
  <c r="L13" i="41" s="1"/>
  <c r="K14" i="41"/>
  <c r="L14" i="41" s="1"/>
  <c r="K15" i="41"/>
  <c r="L15" i="41" s="1"/>
  <c r="K16" i="41"/>
  <c r="L16" i="41" s="1"/>
  <c r="K17" i="41"/>
  <c r="L17" i="41" s="1"/>
  <c r="K18" i="41"/>
  <c r="L18" i="41" s="1"/>
  <c r="K19" i="41"/>
  <c r="L19" i="41" s="1"/>
  <c r="K20" i="41"/>
  <c r="L20" i="41" s="1"/>
  <c r="K21" i="41"/>
  <c r="L21" i="41" s="1"/>
  <c r="K22" i="41"/>
  <c r="L22" i="41" s="1"/>
  <c r="K23" i="41"/>
  <c r="L23" i="41" s="1"/>
  <c r="K24" i="41"/>
  <c r="L24" i="41" s="1"/>
  <c r="K25" i="41"/>
  <c r="L25" i="41" s="1"/>
  <c r="K26" i="41"/>
  <c r="L26" i="41" s="1"/>
  <c r="K27" i="41"/>
  <c r="L27" i="41" s="1"/>
  <c r="K28" i="41"/>
  <c r="L28" i="41" s="1"/>
  <c r="K29" i="41"/>
  <c r="L29" i="41" s="1"/>
  <c r="K30" i="41"/>
  <c r="L30" i="41" s="1"/>
  <c r="K31" i="41"/>
  <c r="L31" i="41" s="1"/>
  <c r="K32" i="41"/>
  <c r="L32" i="41" s="1"/>
  <c r="K33" i="41"/>
  <c r="L33" i="41" s="1"/>
  <c r="K34" i="41"/>
  <c r="L34" i="41" s="1"/>
  <c r="K35" i="41"/>
  <c r="L35" i="41" s="1"/>
  <c r="K36" i="41"/>
  <c r="L36" i="41" s="1"/>
  <c r="K37" i="41"/>
  <c r="L37" i="41" s="1"/>
  <c r="K8" i="42"/>
  <c r="L8" i="42" s="1"/>
  <c r="K9" i="42"/>
  <c r="L9" i="42" s="1"/>
  <c r="K10" i="42"/>
  <c r="L10" i="42" s="1"/>
  <c r="K11" i="42"/>
  <c r="L11" i="42" s="1"/>
  <c r="K12" i="42"/>
  <c r="L12" i="42" s="1"/>
  <c r="K13" i="42"/>
  <c r="L13" i="42" s="1"/>
  <c r="K14" i="42"/>
  <c r="L14" i="42" s="1"/>
  <c r="K15" i="42"/>
  <c r="L15" i="42" s="1"/>
  <c r="K16" i="42"/>
  <c r="L16" i="42" s="1"/>
  <c r="K17" i="42"/>
  <c r="L17" i="42" s="1"/>
  <c r="K18" i="42"/>
  <c r="L18" i="42" s="1"/>
  <c r="K19" i="42"/>
  <c r="L19" i="42" s="1"/>
  <c r="K20" i="42"/>
  <c r="L20" i="42" s="1"/>
  <c r="K21" i="42"/>
  <c r="L21" i="42" s="1"/>
  <c r="K22" i="42"/>
  <c r="L22" i="42" s="1"/>
  <c r="K23" i="42"/>
  <c r="L23" i="42" s="1"/>
  <c r="K24" i="42"/>
  <c r="L24" i="42" s="1"/>
  <c r="K25" i="42"/>
  <c r="L25" i="42" s="1"/>
  <c r="K26" i="42"/>
  <c r="L26" i="42" s="1"/>
  <c r="K27" i="42"/>
  <c r="L27" i="42" s="1"/>
  <c r="K28" i="42"/>
  <c r="L28" i="42" s="1"/>
  <c r="K29" i="42"/>
  <c r="L29" i="42" s="1"/>
  <c r="K30" i="42"/>
  <c r="L30" i="42" s="1"/>
  <c r="K31" i="42"/>
  <c r="L31" i="42" s="1"/>
  <c r="K32" i="42"/>
  <c r="L32" i="42" s="1"/>
  <c r="K33" i="42"/>
  <c r="L33" i="42" s="1"/>
  <c r="K34" i="42"/>
  <c r="L34" i="42" s="1"/>
  <c r="K35" i="42"/>
  <c r="L35" i="42" s="1"/>
  <c r="K36" i="42"/>
  <c r="L36" i="42" s="1"/>
  <c r="K37" i="42"/>
  <c r="L37" i="42" s="1"/>
  <c r="K38" i="42"/>
  <c r="L38" i="42" s="1"/>
  <c r="K8" i="43"/>
  <c r="L8" i="43" s="1"/>
  <c r="K9" i="43"/>
  <c r="L9" i="43" s="1"/>
  <c r="K10" i="43"/>
  <c r="L10" i="43" s="1"/>
  <c r="K11" i="43"/>
  <c r="L11" i="43" s="1"/>
  <c r="K12" i="43"/>
  <c r="L12" i="43" s="1"/>
  <c r="K13" i="43"/>
  <c r="L13" i="43" s="1"/>
  <c r="K14" i="43"/>
  <c r="L14" i="43" s="1"/>
  <c r="K15" i="43"/>
  <c r="L15" i="43" s="1"/>
  <c r="K16" i="43"/>
  <c r="L16" i="43" s="1"/>
  <c r="K17" i="43"/>
  <c r="L17" i="43" s="1"/>
  <c r="K18" i="43"/>
  <c r="L18" i="43" s="1"/>
  <c r="K19" i="43"/>
  <c r="L19" i="43" s="1"/>
  <c r="K20" i="43"/>
  <c r="L20" i="43" s="1"/>
  <c r="K21" i="43"/>
  <c r="L21" i="43" s="1"/>
  <c r="K22" i="43"/>
  <c r="L22" i="43" s="1"/>
  <c r="K23" i="43"/>
  <c r="L23" i="43" s="1"/>
  <c r="K24" i="43"/>
  <c r="L24" i="43" s="1"/>
  <c r="K25" i="43"/>
  <c r="L25" i="43" s="1"/>
  <c r="K26" i="43"/>
  <c r="L26" i="43" s="1"/>
  <c r="K27" i="43"/>
  <c r="L27" i="43" s="1"/>
  <c r="K28" i="43"/>
  <c r="L28" i="43" s="1"/>
  <c r="K29" i="43"/>
  <c r="L29" i="43" s="1"/>
  <c r="K30" i="43"/>
  <c r="L30" i="43" s="1"/>
  <c r="K31" i="43"/>
  <c r="L31" i="43" s="1"/>
  <c r="K32" i="43"/>
  <c r="L32" i="43" s="1"/>
  <c r="K33" i="43"/>
  <c r="L33" i="43" s="1"/>
  <c r="K34" i="43"/>
  <c r="L34" i="43" s="1"/>
  <c r="K35" i="43"/>
  <c r="L35" i="43" s="1"/>
  <c r="K36" i="43"/>
  <c r="L36" i="43" s="1"/>
  <c r="K37" i="43"/>
  <c r="L37" i="43" s="1"/>
  <c r="K38" i="43"/>
  <c r="L38" i="43" s="1"/>
  <c r="K8" i="44"/>
  <c r="L8" i="44" s="1"/>
  <c r="K9" i="44"/>
  <c r="L9" i="44" s="1"/>
  <c r="K10" i="44"/>
  <c r="L10" i="44" s="1"/>
  <c r="K11" i="44"/>
  <c r="L11" i="44" s="1"/>
  <c r="K12" i="44"/>
  <c r="L12" i="44" s="1"/>
  <c r="K13" i="44"/>
  <c r="L13" i="44" s="1"/>
  <c r="K14" i="44"/>
  <c r="L14" i="44" s="1"/>
  <c r="K15" i="44"/>
  <c r="L15" i="44" s="1"/>
  <c r="K16" i="44"/>
  <c r="L16" i="44" s="1"/>
  <c r="K17" i="44"/>
  <c r="L17" i="44" s="1"/>
  <c r="K18" i="44"/>
  <c r="L18" i="44" s="1"/>
  <c r="K19" i="44"/>
  <c r="L19" i="44" s="1"/>
  <c r="K20" i="44"/>
  <c r="L20" i="44" s="1"/>
  <c r="K21" i="44"/>
  <c r="L21" i="44" s="1"/>
  <c r="K22" i="44"/>
  <c r="L22" i="44" s="1"/>
  <c r="K23" i="44"/>
  <c r="L23" i="44" s="1"/>
  <c r="K24" i="44"/>
  <c r="L24" i="44" s="1"/>
  <c r="K25" i="44"/>
  <c r="L25" i="44" s="1"/>
  <c r="K26" i="44"/>
  <c r="L26" i="44" s="1"/>
  <c r="K27" i="44"/>
  <c r="L27" i="44" s="1"/>
  <c r="K28" i="44"/>
  <c r="L28" i="44" s="1"/>
  <c r="K29" i="44"/>
  <c r="L29" i="44" s="1"/>
  <c r="K30" i="44"/>
  <c r="L30" i="44" s="1"/>
  <c r="K31" i="44"/>
  <c r="L31" i="44" s="1"/>
  <c r="K32" i="44"/>
  <c r="L32" i="44" s="1"/>
  <c r="K33" i="44"/>
  <c r="L33" i="44" s="1"/>
  <c r="K34" i="44"/>
  <c r="L34" i="44" s="1"/>
  <c r="D3" i="49"/>
  <c r="D4" i="49"/>
  <c r="D4" i="48"/>
  <c r="D4" i="47"/>
  <c r="D4" i="46"/>
  <c r="D4" i="45"/>
  <c r="D4" i="44"/>
  <c r="D4" i="43"/>
  <c r="D4" i="42"/>
  <c r="D4" i="41"/>
  <c r="D4" i="40"/>
  <c r="D4" i="39"/>
  <c r="E6" i="1"/>
  <c r="F6" i="1" s="1"/>
  <c r="E8" i="1"/>
  <c r="F8" i="1" s="1"/>
  <c r="E10" i="1"/>
  <c r="F10" i="1" s="1"/>
  <c r="E14" i="1"/>
  <c r="F14" i="1" s="1"/>
  <c r="E16" i="1"/>
  <c r="F16" i="1" s="1"/>
  <c r="E21" i="1"/>
  <c r="F21" i="1" s="1"/>
  <c r="E26" i="1"/>
  <c r="F26" i="1" s="1"/>
  <c r="E30" i="1"/>
  <c r="F30" i="1" s="1"/>
  <c r="E32" i="1"/>
  <c r="F32" i="1" s="1"/>
  <c r="E34" i="1"/>
  <c r="F34" i="1" s="1"/>
  <c r="E36" i="1"/>
  <c r="F36" i="1" s="1"/>
  <c r="G39" i="1"/>
  <c r="H39" i="1"/>
  <c r="E6" i="2"/>
  <c r="F6" i="2" s="1"/>
  <c r="E8" i="2"/>
  <c r="F8" i="2" s="1"/>
  <c r="E10" i="2"/>
  <c r="F10" i="2" s="1"/>
  <c r="E14" i="2"/>
  <c r="F14" i="2" s="1"/>
  <c r="E16" i="2"/>
  <c r="F16" i="2" s="1"/>
  <c r="E21" i="2"/>
  <c r="F21" i="2" s="1"/>
  <c r="E26" i="2"/>
  <c r="F26" i="2" s="1"/>
  <c r="E30" i="2"/>
  <c r="F30" i="2" s="1"/>
  <c r="E32" i="2"/>
  <c r="F32" i="2" s="1"/>
  <c r="E34" i="2"/>
  <c r="F34" i="2" s="1"/>
  <c r="E36" i="2"/>
  <c r="F36" i="2" s="1"/>
  <c r="G39" i="2"/>
  <c r="H39" i="2"/>
  <c r="E6" i="4"/>
  <c r="F6" i="4" s="1"/>
  <c r="E8" i="4"/>
  <c r="F8" i="4" s="1"/>
  <c r="E10" i="4"/>
  <c r="F10" i="4" s="1"/>
  <c r="E14" i="4"/>
  <c r="F14" i="4" s="1"/>
  <c r="E16" i="4"/>
  <c r="F16" i="4" s="1"/>
  <c r="E21" i="4"/>
  <c r="F21" i="4" s="1"/>
  <c r="E26" i="4"/>
  <c r="F26" i="4" s="1"/>
  <c r="E30" i="4"/>
  <c r="F30" i="4" s="1"/>
  <c r="E32" i="4"/>
  <c r="F32" i="4" s="1"/>
  <c r="E34" i="4"/>
  <c r="F34" i="4" s="1"/>
  <c r="E36" i="4"/>
  <c r="F36" i="4" s="1"/>
  <c r="G39" i="4"/>
  <c r="H39" i="4"/>
  <c r="E6" i="5"/>
  <c r="F6" i="5" s="1"/>
  <c r="E8" i="5"/>
  <c r="F8" i="5" s="1"/>
  <c r="E10" i="5"/>
  <c r="F10" i="5" s="1"/>
  <c r="E14" i="5"/>
  <c r="F14" i="5" s="1"/>
  <c r="E16" i="5"/>
  <c r="F16" i="5" s="1"/>
  <c r="E21" i="5"/>
  <c r="F21" i="5" s="1"/>
  <c r="E26" i="5"/>
  <c r="F26" i="5" s="1"/>
  <c r="E30" i="5"/>
  <c r="F30" i="5" s="1"/>
  <c r="E32" i="5"/>
  <c r="F32" i="5" s="1"/>
  <c r="E34" i="5"/>
  <c r="F34" i="5" s="1"/>
  <c r="E36" i="5"/>
  <c r="F36" i="5" s="1"/>
  <c r="G39" i="5"/>
  <c r="H39" i="5"/>
  <c r="E40" i="5" s="1"/>
  <c r="F2" i="5" s="1"/>
  <c r="D9" i="3" s="1"/>
  <c r="E6" i="6"/>
  <c r="F6" i="6" s="1"/>
  <c r="E8" i="6"/>
  <c r="F8" i="6" s="1"/>
  <c r="E10" i="6"/>
  <c r="F10" i="6" s="1"/>
  <c r="E14" i="6"/>
  <c r="F14" i="6" s="1"/>
  <c r="E16" i="6"/>
  <c r="F16" i="6" s="1"/>
  <c r="E21" i="6"/>
  <c r="F21" i="6"/>
  <c r="E26" i="6"/>
  <c r="F26" i="6"/>
  <c r="E30" i="6"/>
  <c r="F30" i="6" s="1"/>
  <c r="E32" i="6"/>
  <c r="F32" i="6" s="1"/>
  <c r="E34" i="6"/>
  <c r="F34" i="6" s="1"/>
  <c r="E36" i="6"/>
  <c r="F36" i="6" s="1"/>
  <c r="G39" i="6"/>
  <c r="H39" i="6"/>
  <c r="E6" i="7"/>
  <c r="F6" i="7" s="1"/>
  <c r="E8" i="7"/>
  <c r="F8" i="7" s="1"/>
  <c r="E10" i="7"/>
  <c r="F10" i="7" s="1"/>
  <c r="E14" i="7"/>
  <c r="F14" i="7" s="1"/>
  <c r="E16" i="7"/>
  <c r="F16" i="7" s="1"/>
  <c r="E21" i="7"/>
  <c r="F21" i="7" s="1"/>
  <c r="E26" i="7"/>
  <c r="F26" i="7" s="1"/>
  <c r="E30" i="7"/>
  <c r="F30" i="7" s="1"/>
  <c r="E32" i="7"/>
  <c r="F32" i="7" s="1"/>
  <c r="E34" i="7"/>
  <c r="F34" i="7" s="1"/>
  <c r="E36" i="7"/>
  <c r="F36" i="7" s="1"/>
  <c r="G39" i="7"/>
  <c r="H39" i="7"/>
  <c r="E6" i="23"/>
  <c r="F6" i="23" s="1"/>
  <c r="E8" i="23"/>
  <c r="F8" i="23" s="1"/>
  <c r="E10" i="23"/>
  <c r="F10" i="23" s="1"/>
  <c r="E14" i="23"/>
  <c r="F14" i="23" s="1"/>
  <c r="E16" i="23"/>
  <c r="F16" i="23" s="1"/>
  <c r="E21" i="23"/>
  <c r="F21" i="23" s="1"/>
  <c r="E26" i="23"/>
  <c r="F26" i="23" s="1"/>
  <c r="E30" i="23"/>
  <c r="F30" i="23" s="1"/>
  <c r="E32" i="23"/>
  <c r="F32" i="23" s="1"/>
  <c r="E34" i="23"/>
  <c r="F34" i="23" s="1"/>
  <c r="E36" i="23"/>
  <c r="F36" i="23" s="1"/>
  <c r="G39" i="23"/>
  <c r="H39" i="23"/>
  <c r="E6" i="24"/>
  <c r="F6" i="24" s="1"/>
  <c r="E8" i="24"/>
  <c r="F8" i="24" s="1"/>
  <c r="E10" i="24"/>
  <c r="F10" i="24" s="1"/>
  <c r="E14" i="24"/>
  <c r="F14" i="24" s="1"/>
  <c r="E16" i="24"/>
  <c r="F16" i="24" s="1"/>
  <c r="E21" i="24"/>
  <c r="F21" i="24" s="1"/>
  <c r="E26" i="24"/>
  <c r="F26" i="24" s="1"/>
  <c r="E30" i="24"/>
  <c r="F30" i="24" s="1"/>
  <c r="E32" i="24"/>
  <c r="F32" i="24" s="1"/>
  <c r="E34" i="24"/>
  <c r="F34" i="24" s="1"/>
  <c r="E36" i="24"/>
  <c r="F36" i="24" s="1"/>
  <c r="G39" i="24"/>
  <c r="H39" i="24"/>
  <c r="E6" i="25"/>
  <c r="F6" i="25" s="1"/>
  <c r="E8" i="25"/>
  <c r="F8" i="25" s="1"/>
  <c r="E10" i="25"/>
  <c r="F10" i="25" s="1"/>
  <c r="E14" i="25"/>
  <c r="F14" i="25" s="1"/>
  <c r="E16" i="25"/>
  <c r="F16" i="25" s="1"/>
  <c r="E21" i="25"/>
  <c r="F21" i="25"/>
  <c r="E26" i="25"/>
  <c r="F26" i="25" s="1"/>
  <c r="E30" i="25"/>
  <c r="F30" i="25" s="1"/>
  <c r="E32" i="25"/>
  <c r="F32" i="25" s="1"/>
  <c r="E34" i="25"/>
  <c r="F34" i="25" s="1"/>
  <c r="E36" i="25"/>
  <c r="F36" i="25" s="1"/>
  <c r="G39" i="25"/>
  <c r="E40" i="25" s="1"/>
  <c r="F2" i="25" s="1"/>
  <c r="D14" i="3" s="1"/>
  <c r="H39" i="25"/>
  <c r="E6" i="21"/>
  <c r="F6" i="21" s="1"/>
  <c r="E8" i="21"/>
  <c r="F8" i="21" s="1"/>
  <c r="E10" i="21"/>
  <c r="F10" i="21" s="1"/>
  <c r="E14" i="21"/>
  <c r="F14" i="21" s="1"/>
  <c r="E16" i="21"/>
  <c r="F16" i="21" s="1"/>
  <c r="E21" i="21"/>
  <c r="F21" i="21" s="1"/>
  <c r="E26" i="21"/>
  <c r="F26" i="21" s="1"/>
  <c r="E30" i="21"/>
  <c r="F30" i="21" s="1"/>
  <c r="E32" i="21"/>
  <c r="F32" i="21" s="1"/>
  <c r="E34" i="21"/>
  <c r="F34" i="21" s="1"/>
  <c r="E36" i="21"/>
  <c r="F36" i="21" s="1"/>
  <c r="G39" i="21"/>
  <c r="H39" i="21"/>
  <c r="E6" i="22"/>
  <c r="F6" i="22" s="1"/>
  <c r="E8" i="22"/>
  <c r="F8" i="22" s="1"/>
  <c r="E10" i="22"/>
  <c r="F10" i="22" s="1"/>
  <c r="E14" i="22"/>
  <c r="F14" i="22" s="1"/>
  <c r="E16" i="22"/>
  <c r="F16" i="22" s="1"/>
  <c r="E21" i="22"/>
  <c r="F21" i="22" s="1"/>
  <c r="E26" i="22"/>
  <c r="F26" i="22" s="1"/>
  <c r="E30" i="22"/>
  <c r="F30" i="22" s="1"/>
  <c r="E32" i="22"/>
  <c r="F32" i="22" s="1"/>
  <c r="E34" i="22"/>
  <c r="F34" i="22" s="1"/>
  <c r="E36" i="22"/>
  <c r="F36" i="22" s="1"/>
  <c r="G39" i="22"/>
  <c r="H39" i="22"/>
  <c r="K10" i="49"/>
  <c r="L10" i="49" s="1"/>
  <c r="K9" i="49"/>
  <c r="L9" i="49" s="1"/>
  <c r="K8" i="49"/>
  <c r="L8" i="49" s="1"/>
  <c r="J8" i="44"/>
  <c r="J9" i="44"/>
  <c r="J10" i="44"/>
  <c r="J11" i="44"/>
  <c r="J12" i="44"/>
  <c r="J13" i="44"/>
  <c r="J14" i="44"/>
  <c r="J15" i="44"/>
  <c r="J16" i="44"/>
  <c r="J17" i="44"/>
  <c r="J18" i="44"/>
  <c r="J19" i="44"/>
  <c r="J20" i="44"/>
  <c r="J21" i="44"/>
  <c r="J22" i="44"/>
  <c r="J23" i="44"/>
  <c r="J24" i="44"/>
  <c r="J25" i="44"/>
  <c r="J26" i="44"/>
  <c r="J27" i="44"/>
  <c r="J28" i="44"/>
  <c r="J29" i="44"/>
  <c r="J30" i="44"/>
  <c r="J31" i="44"/>
  <c r="J32" i="44"/>
  <c r="J33" i="44"/>
  <c r="J34" i="44"/>
  <c r="J28" i="45"/>
  <c r="J30" i="38"/>
  <c r="J31" i="38"/>
  <c r="J38" i="38"/>
  <c r="J33" i="38"/>
  <c r="J24" i="38"/>
  <c r="J17" i="38"/>
  <c r="J10" i="38"/>
  <c r="J12" i="38"/>
  <c r="J19" i="38"/>
  <c r="J26" i="38"/>
  <c r="J8" i="38"/>
  <c r="J9" i="38"/>
  <c r="J11" i="38"/>
  <c r="J13" i="38"/>
  <c r="J14" i="38"/>
  <c r="J15" i="38"/>
  <c r="J16" i="38"/>
  <c r="J18" i="38"/>
  <c r="J20" i="38"/>
  <c r="J21" i="38"/>
  <c r="J22" i="38"/>
  <c r="J23" i="38"/>
  <c r="J25" i="38"/>
  <c r="J27" i="38"/>
  <c r="J28" i="38"/>
  <c r="J29" i="38"/>
  <c r="J32" i="38"/>
  <c r="J34" i="38"/>
  <c r="J35" i="38"/>
  <c r="J36" i="38"/>
  <c r="J37" i="38"/>
  <c r="J35" i="39"/>
  <c r="J28" i="39"/>
  <c r="J21" i="39"/>
  <c r="J10" i="39"/>
  <c r="J16" i="39"/>
  <c r="J23" i="39"/>
  <c r="J14" i="39"/>
  <c r="J30" i="39"/>
  <c r="J8" i="39"/>
  <c r="J9" i="39"/>
  <c r="J11" i="39"/>
  <c r="J12" i="39"/>
  <c r="J13" i="39"/>
  <c r="J15" i="39"/>
  <c r="J17" i="39"/>
  <c r="J18" i="39"/>
  <c r="J19" i="39"/>
  <c r="J20" i="39"/>
  <c r="J22" i="39"/>
  <c r="J24" i="39"/>
  <c r="J25" i="39"/>
  <c r="J26" i="39"/>
  <c r="J27" i="39"/>
  <c r="J29" i="39"/>
  <c r="J31" i="39"/>
  <c r="J32" i="39"/>
  <c r="J33" i="39"/>
  <c r="J34" i="39"/>
  <c r="J36" i="39"/>
  <c r="J37" i="39"/>
  <c r="J37" i="41"/>
  <c r="J30" i="41"/>
  <c r="J23" i="41"/>
  <c r="J16" i="41"/>
  <c r="J9" i="41"/>
  <c r="J11" i="41"/>
  <c r="J25" i="41"/>
  <c r="J32" i="41"/>
  <c r="J8" i="41"/>
  <c r="J10" i="41"/>
  <c r="J12" i="41"/>
  <c r="J13" i="41"/>
  <c r="J14" i="41"/>
  <c r="J15" i="41"/>
  <c r="J17" i="41"/>
  <c r="J18" i="41"/>
  <c r="J19" i="41"/>
  <c r="J20" i="41"/>
  <c r="J21" i="41"/>
  <c r="J22" i="41"/>
  <c r="J24" i="41"/>
  <c r="J26" i="41"/>
  <c r="J27" i="41"/>
  <c r="J28" i="41"/>
  <c r="J29" i="41"/>
  <c r="J31" i="41"/>
  <c r="J33" i="41"/>
  <c r="J34" i="41"/>
  <c r="J35" i="41"/>
  <c r="J36" i="41"/>
  <c r="J21" i="42"/>
  <c r="J14" i="42"/>
  <c r="J9" i="42"/>
  <c r="J16" i="42"/>
  <c r="J23" i="42"/>
  <c r="J8" i="42"/>
  <c r="J10" i="42"/>
  <c r="J11" i="42"/>
  <c r="J12" i="42"/>
  <c r="J13" i="42"/>
  <c r="J15" i="42"/>
  <c r="J17" i="42"/>
  <c r="J18" i="42"/>
  <c r="J19" i="42"/>
  <c r="J20" i="42"/>
  <c r="J22" i="42"/>
  <c r="J24" i="42"/>
  <c r="J25" i="42"/>
  <c r="J27" i="42"/>
  <c r="J28" i="42"/>
  <c r="J29" i="42"/>
  <c r="J30" i="42"/>
  <c r="J31" i="42"/>
  <c r="J32" i="42"/>
  <c r="J33" i="42"/>
  <c r="J34" i="42"/>
  <c r="J35" i="42"/>
  <c r="J36" i="42"/>
  <c r="J37" i="42"/>
  <c r="J38" i="42"/>
  <c r="J32" i="43"/>
  <c r="J25" i="43"/>
  <c r="J18" i="43"/>
  <c r="J8" i="43"/>
  <c r="J9" i="43"/>
  <c r="J10" i="43"/>
  <c r="J11" i="43"/>
  <c r="J12" i="43"/>
  <c r="J13" i="43"/>
  <c r="J14" i="43"/>
  <c r="J15" i="43"/>
  <c r="J16" i="43"/>
  <c r="J17" i="43"/>
  <c r="J19" i="43"/>
  <c r="J20" i="43"/>
  <c r="J21" i="43"/>
  <c r="J22" i="43"/>
  <c r="J23" i="43"/>
  <c r="J24" i="43"/>
  <c r="J26" i="43"/>
  <c r="J27" i="43"/>
  <c r="J28" i="43"/>
  <c r="J29" i="43"/>
  <c r="J30" i="43"/>
  <c r="J31" i="43"/>
  <c r="J33" i="43"/>
  <c r="J34" i="43"/>
  <c r="J35" i="43"/>
  <c r="J37" i="43"/>
  <c r="J38" i="43"/>
  <c r="J35" i="45"/>
  <c r="J36" i="45"/>
  <c r="J29" i="45"/>
  <c r="J21" i="45"/>
  <c r="J22" i="45"/>
  <c r="J8" i="45"/>
  <c r="J14" i="45"/>
  <c r="J15" i="45"/>
  <c r="J9" i="45"/>
  <c r="J10" i="45"/>
  <c r="J16" i="45"/>
  <c r="J17" i="45"/>
  <c r="J23" i="45"/>
  <c r="J24" i="45"/>
  <c r="J30" i="45"/>
  <c r="J31" i="45"/>
  <c r="J37" i="45"/>
  <c r="J38" i="45"/>
  <c r="J11" i="45"/>
  <c r="J12" i="45"/>
  <c r="J13" i="45"/>
  <c r="J18" i="45"/>
  <c r="J19" i="45"/>
  <c r="J20" i="45"/>
  <c r="J25" i="45"/>
  <c r="J26" i="45"/>
  <c r="J27" i="45"/>
  <c r="J32" i="45"/>
  <c r="J33" i="45"/>
  <c r="J34" i="45"/>
  <c r="J25" i="46"/>
  <c r="J26" i="46"/>
  <c r="J32" i="46"/>
  <c r="J33" i="46"/>
  <c r="J18" i="46"/>
  <c r="J19" i="46"/>
  <c r="J11" i="46"/>
  <c r="J12" i="46"/>
  <c r="J13" i="46"/>
  <c r="J14" i="46"/>
  <c r="J20" i="46"/>
  <c r="J21" i="46"/>
  <c r="J27" i="46"/>
  <c r="J28" i="46"/>
  <c r="J34" i="46"/>
  <c r="J35" i="46"/>
  <c r="J8" i="46"/>
  <c r="J9" i="46"/>
  <c r="J10" i="46"/>
  <c r="J15" i="46"/>
  <c r="J16" i="46"/>
  <c r="J17" i="46"/>
  <c r="J22" i="46"/>
  <c r="J23" i="46"/>
  <c r="J24" i="46"/>
  <c r="J29" i="46"/>
  <c r="J30" i="46"/>
  <c r="J31" i="46"/>
  <c r="J36" i="46"/>
  <c r="J37" i="46"/>
  <c r="J37" i="47"/>
  <c r="J38" i="47"/>
  <c r="J30" i="47"/>
  <c r="J31" i="47"/>
  <c r="J23" i="47"/>
  <c r="J24" i="47"/>
  <c r="J17" i="47"/>
  <c r="J9" i="47"/>
  <c r="J10" i="47"/>
  <c r="J11" i="47"/>
  <c r="J12" i="47"/>
  <c r="J18" i="47"/>
  <c r="J19" i="47"/>
  <c r="J26" i="47"/>
  <c r="J27" i="47"/>
  <c r="J32" i="47"/>
  <c r="J33" i="47"/>
  <c r="J8" i="47"/>
  <c r="J13" i="47"/>
  <c r="J14" i="47"/>
  <c r="J15" i="47"/>
  <c r="J20" i="47"/>
  <c r="J21" i="47"/>
  <c r="J22" i="47"/>
  <c r="J25" i="47"/>
  <c r="J28" i="47"/>
  <c r="J29" i="47"/>
  <c r="J34" i="47"/>
  <c r="J35" i="47"/>
  <c r="J36" i="47"/>
  <c r="J34" i="48"/>
  <c r="J35" i="48"/>
  <c r="J27" i="48"/>
  <c r="J28" i="48"/>
  <c r="J20" i="48"/>
  <c r="J21" i="48"/>
  <c r="J13" i="48"/>
  <c r="J14" i="48"/>
  <c r="J8" i="48"/>
  <c r="J9" i="48"/>
  <c r="J15" i="48"/>
  <c r="J16" i="48"/>
  <c r="J22" i="48"/>
  <c r="J23" i="48"/>
  <c r="J29" i="48"/>
  <c r="J30" i="48"/>
  <c r="J10" i="48"/>
  <c r="J11" i="48"/>
  <c r="J12" i="48"/>
  <c r="J17" i="48"/>
  <c r="J18" i="48"/>
  <c r="J19" i="48"/>
  <c r="J24" i="48"/>
  <c r="J25" i="48"/>
  <c r="J26" i="48"/>
  <c r="J31" i="48"/>
  <c r="J32" i="48"/>
  <c r="J33" i="48"/>
  <c r="J36" i="48"/>
  <c r="J37" i="48"/>
  <c r="J32" i="49"/>
  <c r="J33" i="49"/>
  <c r="J25" i="49"/>
  <c r="J26" i="49"/>
  <c r="J18" i="49"/>
  <c r="J19" i="49"/>
  <c r="J11" i="49"/>
  <c r="J12" i="49"/>
  <c r="J13" i="49"/>
  <c r="J14" i="49"/>
  <c r="J8" i="49"/>
  <c r="J9" i="49"/>
  <c r="J20" i="49"/>
  <c r="J21" i="49"/>
  <c r="J27" i="49"/>
  <c r="J28" i="49"/>
  <c r="J34" i="49"/>
  <c r="J35" i="49"/>
  <c r="J10" i="49"/>
  <c r="J15" i="49"/>
  <c r="J16" i="49"/>
  <c r="J17" i="49"/>
  <c r="J22" i="49"/>
  <c r="J23" i="49"/>
  <c r="J24" i="49"/>
  <c r="J29" i="49"/>
  <c r="J30" i="49"/>
  <c r="J31" i="49"/>
  <c r="J36" i="49"/>
  <c r="J37" i="49"/>
  <c r="J38" i="49"/>
  <c r="J12" i="40"/>
  <c r="J19" i="40"/>
  <c r="J26" i="40"/>
  <c r="J33" i="40"/>
  <c r="J15" i="40"/>
  <c r="J21" i="40"/>
  <c r="J28" i="40"/>
  <c r="J35" i="40"/>
  <c r="J8" i="40"/>
  <c r="J9" i="40"/>
  <c r="J10" i="40"/>
  <c r="J11" i="40"/>
  <c r="J13" i="40"/>
  <c r="J14" i="40"/>
  <c r="J16" i="40"/>
  <c r="J17" i="40"/>
  <c r="J18" i="40"/>
  <c r="J20" i="40"/>
  <c r="J22" i="40"/>
  <c r="J23" i="40"/>
  <c r="J24" i="40"/>
  <c r="J25" i="40"/>
  <c r="J27" i="40"/>
  <c r="J29" i="40"/>
  <c r="J30" i="40"/>
  <c r="J31" i="40"/>
  <c r="J32" i="40"/>
  <c r="J34" i="40"/>
  <c r="J36" i="40"/>
  <c r="J37" i="40"/>
  <c r="J38" i="40"/>
  <c r="K8" i="45"/>
  <c r="L8" i="45" s="1"/>
  <c r="K9" i="45"/>
  <c r="L9" i="45" s="1"/>
  <c r="K10" i="45"/>
  <c r="L10" i="45" s="1"/>
  <c r="K11" i="45"/>
  <c r="L11" i="45" s="1"/>
  <c r="K12" i="45"/>
  <c r="L12" i="45" s="1"/>
  <c r="K13" i="45"/>
  <c r="L13" i="45" s="1"/>
  <c r="K14" i="45"/>
  <c r="L14" i="45" s="1"/>
  <c r="K15" i="45"/>
  <c r="L15" i="45" s="1"/>
  <c r="K16" i="45"/>
  <c r="L16" i="45" s="1"/>
  <c r="K17" i="45"/>
  <c r="L17" i="45" s="1"/>
  <c r="K18" i="45"/>
  <c r="L18" i="45" s="1"/>
  <c r="K19" i="45"/>
  <c r="L19" i="45" s="1"/>
  <c r="K20" i="45"/>
  <c r="L20" i="45" s="1"/>
  <c r="K21" i="45"/>
  <c r="L21" i="45" s="1"/>
  <c r="K22" i="45"/>
  <c r="L22" i="45" s="1"/>
  <c r="K23" i="45"/>
  <c r="L23" i="45" s="1"/>
  <c r="K24" i="45"/>
  <c r="L24" i="45" s="1"/>
  <c r="K25" i="45"/>
  <c r="L25" i="45" s="1"/>
  <c r="K26" i="45"/>
  <c r="L26" i="45" s="1"/>
  <c r="K27" i="45"/>
  <c r="L27" i="45" s="1"/>
  <c r="K28" i="45"/>
  <c r="L28" i="45" s="1"/>
  <c r="K29" i="45"/>
  <c r="L29" i="45" s="1"/>
  <c r="K30" i="45"/>
  <c r="L30" i="45" s="1"/>
  <c r="K31" i="45"/>
  <c r="L31" i="45" s="1"/>
  <c r="K32" i="45"/>
  <c r="L32" i="45" s="1"/>
  <c r="K33" i="45"/>
  <c r="L33" i="45" s="1"/>
  <c r="K34" i="45"/>
  <c r="L34" i="45" s="1"/>
  <c r="K35" i="45"/>
  <c r="L35" i="45" s="1"/>
  <c r="K36" i="45"/>
  <c r="L36" i="45" s="1"/>
  <c r="K37" i="45"/>
  <c r="L37" i="45" s="1"/>
  <c r="K38" i="45"/>
  <c r="L38" i="45" s="1"/>
  <c r="K8" i="46"/>
  <c r="L8" i="46" s="1"/>
  <c r="K9" i="46"/>
  <c r="L9" i="46" s="1"/>
  <c r="K10" i="46"/>
  <c r="L10" i="46" s="1"/>
  <c r="K11" i="46"/>
  <c r="L11" i="46" s="1"/>
  <c r="K12" i="46"/>
  <c r="L12" i="46" s="1"/>
  <c r="K13" i="46"/>
  <c r="L13" i="46" s="1"/>
  <c r="K14" i="46"/>
  <c r="L14" i="46" s="1"/>
  <c r="K15" i="46"/>
  <c r="L15" i="46" s="1"/>
  <c r="K16" i="46"/>
  <c r="L16" i="46" s="1"/>
  <c r="K17" i="46"/>
  <c r="L17" i="46" s="1"/>
  <c r="K18" i="46"/>
  <c r="L18" i="46" s="1"/>
  <c r="K19" i="46"/>
  <c r="L19" i="46" s="1"/>
  <c r="K20" i="46"/>
  <c r="L20" i="46" s="1"/>
  <c r="K21" i="46"/>
  <c r="L21" i="46" s="1"/>
  <c r="K22" i="46"/>
  <c r="L22" i="46" s="1"/>
  <c r="K23" i="46"/>
  <c r="L23" i="46" s="1"/>
  <c r="K24" i="46"/>
  <c r="L24" i="46" s="1"/>
  <c r="K25" i="46"/>
  <c r="L25" i="46" s="1"/>
  <c r="K26" i="46"/>
  <c r="L26" i="46" s="1"/>
  <c r="K27" i="46"/>
  <c r="L27" i="46" s="1"/>
  <c r="K28" i="46"/>
  <c r="L28" i="46" s="1"/>
  <c r="K29" i="46"/>
  <c r="L29" i="46" s="1"/>
  <c r="K30" i="46"/>
  <c r="L30" i="46" s="1"/>
  <c r="K31" i="46"/>
  <c r="L31" i="46" s="1"/>
  <c r="K32" i="46"/>
  <c r="L32" i="46" s="1"/>
  <c r="K33" i="46"/>
  <c r="L33" i="46" s="1"/>
  <c r="K34" i="46"/>
  <c r="L34" i="46" s="1"/>
  <c r="K35" i="46"/>
  <c r="L35" i="46" s="1"/>
  <c r="K36" i="46"/>
  <c r="L36" i="46" s="1"/>
  <c r="K37" i="46"/>
  <c r="L37" i="46" s="1"/>
  <c r="K8" i="47"/>
  <c r="L8" i="47" s="1"/>
  <c r="K9" i="47"/>
  <c r="L9" i="47" s="1"/>
  <c r="K10" i="47"/>
  <c r="L10" i="47" s="1"/>
  <c r="K11" i="47"/>
  <c r="L11" i="47" s="1"/>
  <c r="K12" i="47"/>
  <c r="L12" i="47" s="1"/>
  <c r="K13" i="47"/>
  <c r="L13" i="47" s="1"/>
  <c r="K14" i="47"/>
  <c r="L14" i="47" s="1"/>
  <c r="K15" i="47"/>
  <c r="L15" i="47" s="1"/>
  <c r="K16" i="47"/>
  <c r="L16" i="47" s="1"/>
  <c r="K17" i="47"/>
  <c r="L17" i="47" s="1"/>
  <c r="K18" i="47"/>
  <c r="L18" i="47" s="1"/>
  <c r="K19" i="47"/>
  <c r="L19" i="47" s="1"/>
  <c r="K20" i="47"/>
  <c r="L20" i="47" s="1"/>
  <c r="K21" i="47"/>
  <c r="L21" i="47" s="1"/>
  <c r="K22" i="47"/>
  <c r="L22" i="47" s="1"/>
  <c r="K23" i="47"/>
  <c r="L23" i="47" s="1"/>
  <c r="K24" i="47"/>
  <c r="L24" i="47" s="1"/>
  <c r="K25" i="47"/>
  <c r="L25" i="47" s="1"/>
  <c r="K26" i="47"/>
  <c r="L26" i="47" s="1"/>
  <c r="K27" i="47"/>
  <c r="L27" i="47" s="1"/>
  <c r="K28" i="47"/>
  <c r="L28" i="47" s="1"/>
  <c r="K29" i="47"/>
  <c r="L29" i="47" s="1"/>
  <c r="K30" i="47"/>
  <c r="L30" i="47" s="1"/>
  <c r="K31" i="47"/>
  <c r="L31" i="47" s="1"/>
  <c r="K32" i="47"/>
  <c r="L32" i="47" s="1"/>
  <c r="K33" i="47"/>
  <c r="L33" i="47" s="1"/>
  <c r="K34" i="47"/>
  <c r="L34" i="47" s="1"/>
  <c r="K35" i="47"/>
  <c r="L35" i="47" s="1"/>
  <c r="K36" i="47"/>
  <c r="L36" i="47" s="1"/>
  <c r="K37" i="47"/>
  <c r="L37" i="47" s="1"/>
  <c r="K38" i="47"/>
  <c r="L38" i="47" s="1"/>
  <c r="K8" i="48"/>
  <c r="L8" i="48" s="1"/>
  <c r="K9" i="48"/>
  <c r="L9" i="48" s="1"/>
  <c r="K10" i="48"/>
  <c r="L10" i="48" s="1"/>
  <c r="K11" i="48"/>
  <c r="L11" i="48" s="1"/>
  <c r="K12" i="48"/>
  <c r="L12" i="48" s="1"/>
  <c r="K13" i="48"/>
  <c r="L13" i="48" s="1"/>
  <c r="K14" i="48"/>
  <c r="L14" i="48" s="1"/>
  <c r="K15" i="48"/>
  <c r="L15" i="48" s="1"/>
  <c r="K16" i="48"/>
  <c r="L16" i="48" s="1"/>
  <c r="K17" i="48"/>
  <c r="L17" i="48" s="1"/>
  <c r="K18" i="48"/>
  <c r="L18" i="48" s="1"/>
  <c r="K19" i="48"/>
  <c r="L19" i="48" s="1"/>
  <c r="K20" i="48"/>
  <c r="L20" i="48" s="1"/>
  <c r="K21" i="48"/>
  <c r="L21" i="48" s="1"/>
  <c r="K22" i="48"/>
  <c r="L22" i="48" s="1"/>
  <c r="K23" i="48"/>
  <c r="L23" i="48" s="1"/>
  <c r="K24" i="48"/>
  <c r="L24" i="48" s="1"/>
  <c r="K25" i="48"/>
  <c r="L25" i="48" s="1"/>
  <c r="K26" i="48"/>
  <c r="L26" i="48" s="1"/>
  <c r="K27" i="48"/>
  <c r="L27" i="48" s="1"/>
  <c r="K28" i="48"/>
  <c r="L28" i="48" s="1"/>
  <c r="K29" i="48"/>
  <c r="L29" i="48" s="1"/>
  <c r="K30" i="48"/>
  <c r="L30" i="48" s="1"/>
  <c r="K31" i="48"/>
  <c r="L31" i="48" s="1"/>
  <c r="K32" i="48"/>
  <c r="L32" i="48" s="1"/>
  <c r="K33" i="48"/>
  <c r="L33" i="48" s="1"/>
  <c r="K34" i="48"/>
  <c r="L34" i="48" s="1"/>
  <c r="K35" i="48"/>
  <c r="L35" i="48" s="1"/>
  <c r="K36" i="48"/>
  <c r="L36" i="48" s="1"/>
  <c r="K37" i="48"/>
  <c r="L37" i="48" s="1"/>
  <c r="K11" i="49"/>
  <c r="L11" i="49" s="1"/>
  <c r="K12" i="49"/>
  <c r="L12" i="49" s="1"/>
  <c r="K13" i="49"/>
  <c r="L13" i="49" s="1"/>
  <c r="K14" i="49"/>
  <c r="L14" i="49" s="1"/>
  <c r="K15" i="49"/>
  <c r="L15" i="49" s="1"/>
  <c r="K16" i="49"/>
  <c r="L16" i="49" s="1"/>
  <c r="K17" i="49"/>
  <c r="L17" i="49" s="1"/>
  <c r="K18" i="49"/>
  <c r="L18" i="49" s="1"/>
  <c r="K19" i="49"/>
  <c r="L19" i="49" s="1"/>
  <c r="K20" i="49"/>
  <c r="L20" i="49" s="1"/>
  <c r="K21" i="49"/>
  <c r="L21" i="49" s="1"/>
  <c r="K22" i="49"/>
  <c r="L22" i="49" s="1"/>
  <c r="K23" i="49"/>
  <c r="L23" i="49" s="1"/>
  <c r="K24" i="49"/>
  <c r="L24" i="49" s="1"/>
  <c r="K25" i="49"/>
  <c r="L25" i="49" s="1"/>
  <c r="K26" i="49"/>
  <c r="L26" i="49" s="1"/>
  <c r="K27" i="49"/>
  <c r="L27" i="49" s="1"/>
  <c r="K28" i="49"/>
  <c r="L28" i="49" s="1"/>
  <c r="K29" i="49"/>
  <c r="L29" i="49" s="1"/>
  <c r="K30" i="49"/>
  <c r="L30" i="49" s="1"/>
  <c r="K31" i="49"/>
  <c r="L31" i="49" s="1"/>
  <c r="K32" i="49"/>
  <c r="L32" i="49" s="1"/>
  <c r="K33" i="49"/>
  <c r="L33" i="49" s="1"/>
  <c r="K34" i="49"/>
  <c r="L34" i="49" s="1"/>
  <c r="K35" i="49"/>
  <c r="L35" i="49" s="1"/>
  <c r="K36" i="49"/>
  <c r="L36" i="49" s="1"/>
  <c r="K37" i="49"/>
  <c r="L37" i="49" s="1"/>
  <c r="K38" i="49"/>
  <c r="L38" i="49" s="1"/>
  <c r="E38" i="25"/>
  <c r="B38" i="25"/>
  <c r="E37" i="25"/>
  <c r="B37" i="25"/>
  <c r="B36" i="25"/>
  <c r="E35" i="25"/>
  <c r="B35" i="25"/>
  <c r="B34" i="25"/>
  <c r="E33" i="25"/>
  <c r="B33" i="25"/>
  <c r="B32" i="25"/>
  <c r="E31" i="25"/>
  <c r="B31" i="25"/>
  <c r="B30" i="25"/>
  <c r="E29" i="25"/>
  <c r="B29" i="25"/>
  <c r="E28" i="25"/>
  <c r="B28" i="25"/>
  <c r="E27" i="25"/>
  <c r="B27" i="25"/>
  <c r="B26" i="25"/>
  <c r="E25" i="25"/>
  <c r="B25" i="25"/>
  <c r="E24" i="25"/>
  <c r="B24" i="25"/>
  <c r="E23" i="25"/>
  <c r="B23" i="25"/>
  <c r="E22" i="25"/>
  <c r="B22" i="25"/>
  <c r="B21" i="25"/>
  <c r="E20" i="25"/>
  <c r="B20" i="25"/>
  <c r="E19" i="25"/>
  <c r="B19" i="25"/>
  <c r="E18" i="25"/>
  <c r="B18" i="25"/>
  <c r="E17" i="25"/>
  <c r="B17" i="25"/>
  <c r="B16" i="25"/>
  <c r="E15" i="25"/>
  <c r="B15" i="25"/>
  <c r="B14" i="25"/>
  <c r="E13" i="25"/>
  <c r="B13" i="25"/>
  <c r="E12" i="25"/>
  <c r="B12" i="25"/>
  <c r="E11" i="25"/>
  <c r="B11" i="25"/>
  <c r="B10" i="25"/>
  <c r="E9" i="25"/>
  <c r="B9" i="25"/>
  <c r="B8" i="25"/>
  <c r="E7" i="25"/>
  <c r="B7" i="25"/>
  <c r="B6" i="25"/>
  <c r="E5" i="25"/>
  <c r="B5" i="25"/>
  <c r="E4" i="25"/>
  <c r="B4" i="25"/>
  <c r="E38" i="24"/>
  <c r="B38" i="24"/>
  <c r="E37" i="24"/>
  <c r="B37" i="24"/>
  <c r="B36" i="24"/>
  <c r="E35" i="24"/>
  <c r="B35" i="24"/>
  <c r="B34" i="24"/>
  <c r="E33" i="24"/>
  <c r="B33" i="24"/>
  <c r="B32" i="24"/>
  <c r="E31" i="24"/>
  <c r="B31" i="24"/>
  <c r="B30" i="24"/>
  <c r="E29" i="24"/>
  <c r="B29" i="24"/>
  <c r="E28" i="24"/>
  <c r="B28" i="24"/>
  <c r="E27" i="24"/>
  <c r="B27" i="24"/>
  <c r="B26" i="24"/>
  <c r="E25" i="24"/>
  <c r="B25" i="24"/>
  <c r="E24" i="24"/>
  <c r="B24" i="24"/>
  <c r="E23" i="24"/>
  <c r="B23" i="24"/>
  <c r="E22" i="24"/>
  <c r="B22" i="24"/>
  <c r="B21" i="24"/>
  <c r="E20" i="24"/>
  <c r="B20" i="24"/>
  <c r="E19" i="24"/>
  <c r="B19" i="24"/>
  <c r="E18" i="24"/>
  <c r="B18" i="24"/>
  <c r="E17" i="24"/>
  <c r="B17" i="24"/>
  <c r="B16" i="24"/>
  <c r="E15" i="24"/>
  <c r="B15" i="24"/>
  <c r="B14" i="24"/>
  <c r="E13" i="24"/>
  <c r="B13" i="24"/>
  <c r="E12" i="24"/>
  <c r="B12" i="24"/>
  <c r="E11" i="24"/>
  <c r="B11" i="24"/>
  <c r="B10" i="24"/>
  <c r="E9" i="24"/>
  <c r="B9" i="24"/>
  <c r="B8" i="24"/>
  <c r="E7" i="24"/>
  <c r="B7" i="24"/>
  <c r="B6" i="24"/>
  <c r="E5" i="24"/>
  <c r="B5" i="24"/>
  <c r="E4" i="24"/>
  <c r="B4" i="24"/>
  <c r="E38" i="23"/>
  <c r="B38" i="23"/>
  <c r="E37" i="23"/>
  <c r="B37" i="23"/>
  <c r="B36" i="23"/>
  <c r="E35" i="23"/>
  <c r="B35" i="23"/>
  <c r="B34" i="23"/>
  <c r="E33" i="23"/>
  <c r="B33" i="23"/>
  <c r="B32" i="23"/>
  <c r="E31" i="23"/>
  <c r="B31" i="23"/>
  <c r="B30" i="23"/>
  <c r="E29" i="23"/>
  <c r="B29" i="23"/>
  <c r="E28" i="23"/>
  <c r="B28" i="23"/>
  <c r="E27" i="23"/>
  <c r="B27" i="23"/>
  <c r="B26" i="23"/>
  <c r="E25" i="23"/>
  <c r="B25" i="23"/>
  <c r="E24" i="23"/>
  <c r="B24" i="23"/>
  <c r="E23" i="23"/>
  <c r="B23" i="23"/>
  <c r="E22" i="23"/>
  <c r="B22" i="23"/>
  <c r="B21" i="23"/>
  <c r="E20" i="23"/>
  <c r="B20" i="23"/>
  <c r="E19" i="23"/>
  <c r="B19" i="23"/>
  <c r="E18" i="23"/>
  <c r="B18" i="23"/>
  <c r="E17" i="23"/>
  <c r="B17" i="23"/>
  <c r="B16" i="23"/>
  <c r="E15" i="23"/>
  <c r="B15" i="23"/>
  <c r="B14" i="23"/>
  <c r="E13" i="23"/>
  <c r="B13" i="23"/>
  <c r="E12" i="23"/>
  <c r="B12" i="23"/>
  <c r="E11" i="23"/>
  <c r="B11" i="23"/>
  <c r="B10" i="23"/>
  <c r="E9" i="23"/>
  <c r="B9" i="23"/>
  <c r="B8" i="23"/>
  <c r="E7" i="23"/>
  <c r="B7" i="23"/>
  <c r="B6" i="23"/>
  <c r="E5" i="23"/>
  <c r="B5" i="23"/>
  <c r="E4" i="23"/>
  <c r="B4" i="23"/>
  <c r="B38" i="2"/>
  <c r="B38" i="4"/>
  <c r="B38" i="5"/>
  <c r="B38" i="6"/>
  <c r="B38" i="7"/>
  <c r="E38" i="22"/>
  <c r="B38" i="22"/>
  <c r="E37" i="22"/>
  <c r="B37" i="22"/>
  <c r="B36" i="22"/>
  <c r="E38" i="21"/>
  <c r="B38" i="21"/>
  <c r="E37" i="21"/>
  <c r="B37" i="21"/>
  <c r="B36" i="21"/>
  <c r="E38" i="7"/>
  <c r="E37" i="7"/>
  <c r="B37" i="7"/>
  <c r="B36" i="7"/>
  <c r="E38" i="6"/>
  <c r="E37" i="6"/>
  <c r="B37" i="6"/>
  <c r="B36" i="6"/>
  <c r="E38" i="5"/>
  <c r="E37" i="5"/>
  <c r="B37" i="5"/>
  <c r="B36" i="5"/>
  <c r="E38" i="4"/>
  <c r="E37" i="4"/>
  <c r="B37" i="4"/>
  <c r="B36" i="4"/>
  <c r="B36" i="2"/>
  <c r="B37" i="2"/>
  <c r="E38" i="2"/>
  <c r="E37" i="2"/>
  <c r="E37" i="1"/>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6" i="22"/>
  <c r="B5" i="22"/>
  <c r="B4" i="22"/>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18" i="2"/>
  <c r="B19" i="2"/>
  <c r="B20" i="2"/>
  <c r="B35" i="2"/>
  <c r="B34" i="2"/>
  <c r="B33" i="2"/>
  <c r="B32" i="2"/>
  <c r="B31" i="2"/>
  <c r="B30" i="2"/>
  <c r="B29" i="2"/>
  <c r="B28" i="2"/>
  <c r="B27" i="2"/>
  <c r="B26" i="2"/>
  <c r="B25" i="2"/>
  <c r="B24" i="2"/>
  <c r="B23" i="2"/>
  <c r="B22" i="2"/>
  <c r="B21" i="2"/>
  <c r="B17" i="2"/>
  <c r="B16" i="2"/>
  <c r="B15" i="2"/>
  <c r="B14" i="2"/>
  <c r="B13" i="2"/>
  <c r="B12" i="2"/>
  <c r="B11" i="2"/>
  <c r="E35" i="22"/>
  <c r="E33" i="22"/>
  <c r="E31" i="22"/>
  <c r="E29" i="22"/>
  <c r="E28" i="22"/>
  <c r="E27" i="22"/>
  <c r="E25" i="22"/>
  <c r="E24" i="22"/>
  <c r="E23" i="22"/>
  <c r="E22" i="22"/>
  <c r="E20" i="22"/>
  <c r="E19" i="22"/>
  <c r="E18" i="22"/>
  <c r="E17" i="22"/>
  <c r="E15" i="22"/>
  <c r="E13" i="22"/>
  <c r="E12" i="22"/>
  <c r="E11" i="22"/>
  <c r="E9" i="22"/>
  <c r="E7" i="22"/>
  <c r="E5" i="22"/>
  <c r="E4" i="22"/>
  <c r="E35" i="21"/>
  <c r="E33" i="21"/>
  <c r="E31" i="21"/>
  <c r="E29" i="21"/>
  <c r="E28" i="21"/>
  <c r="E27" i="21"/>
  <c r="E25" i="21"/>
  <c r="E24" i="21"/>
  <c r="E23" i="21"/>
  <c r="E22" i="21"/>
  <c r="E20" i="21"/>
  <c r="E19" i="21"/>
  <c r="E18" i="21"/>
  <c r="E17" i="21"/>
  <c r="E15" i="21"/>
  <c r="E13" i="21"/>
  <c r="E12" i="21"/>
  <c r="E11" i="21"/>
  <c r="E9" i="21"/>
  <c r="E7" i="21"/>
  <c r="E5" i="21"/>
  <c r="E4" i="21"/>
  <c r="E35" i="7"/>
  <c r="E33" i="7"/>
  <c r="E31" i="7"/>
  <c r="E29" i="7"/>
  <c r="E28" i="7"/>
  <c r="E27" i="7"/>
  <c r="E25" i="7"/>
  <c r="E24" i="7"/>
  <c r="E23" i="7"/>
  <c r="E22" i="7"/>
  <c r="E20" i="7"/>
  <c r="E19" i="7"/>
  <c r="E18" i="7"/>
  <c r="E17" i="7"/>
  <c r="E15" i="7"/>
  <c r="E13" i="7"/>
  <c r="E12" i="7"/>
  <c r="E11" i="7"/>
  <c r="E9" i="7"/>
  <c r="E7" i="7"/>
  <c r="E5" i="7"/>
  <c r="E4" i="7"/>
  <c r="E35" i="6"/>
  <c r="E33" i="6"/>
  <c r="E31" i="6"/>
  <c r="E29" i="6"/>
  <c r="E28" i="6"/>
  <c r="E27" i="6"/>
  <c r="E25" i="6"/>
  <c r="E24" i="6"/>
  <c r="E23" i="6"/>
  <c r="E22" i="6"/>
  <c r="E20" i="6"/>
  <c r="E19" i="6"/>
  <c r="E18" i="6"/>
  <c r="E17" i="6"/>
  <c r="E15" i="6"/>
  <c r="E13" i="6"/>
  <c r="E12" i="6"/>
  <c r="E11" i="6"/>
  <c r="E9" i="6"/>
  <c r="E7" i="6"/>
  <c r="E5" i="6"/>
  <c r="E4" i="6"/>
  <c r="E35" i="5"/>
  <c r="E33" i="5"/>
  <c r="E31" i="5"/>
  <c r="E29" i="5"/>
  <c r="E28" i="5"/>
  <c r="E27" i="5"/>
  <c r="E25" i="5"/>
  <c r="E24" i="5"/>
  <c r="E23" i="5"/>
  <c r="E22" i="5"/>
  <c r="E20" i="5"/>
  <c r="E19" i="5"/>
  <c r="E18" i="5"/>
  <c r="E17" i="5"/>
  <c r="E15" i="5"/>
  <c r="E13" i="5"/>
  <c r="E12" i="5"/>
  <c r="E11" i="5"/>
  <c r="E9" i="5"/>
  <c r="E7" i="5"/>
  <c r="E5" i="5"/>
  <c r="E4" i="5"/>
  <c r="E35" i="4"/>
  <c r="E33" i="4"/>
  <c r="E31" i="4"/>
  <c r="E29" i="4"/>
  <c r="E28" i="4"/>
  <c r="E27" i="4"/>
  <c r="E25" i="4"/>
  <c r="E24" i="4"/>
  <c r="E23" i="4"/>
  <c r="E22" i="4"/>
  <c r="E20" i="4"/>
  <c r="E19" i="4"/>
  <c r="E18" i="4"/>
  <c r="E17" i="4"/>
  <c r="E15" i="4"/>
  <c r="E13" i="4"/>
  <c r="E12" i="4"/>
  <c r="E11" i="4"/>
  <c r="E9" i="4"/>
  <c r="E7" i="4"/>
  <c r="E5" i="4"/>
  <c r="E4" i="4"/>
  <c r="E35" i="2"/>
  <c r="E33" i="2"/>
  <c r="E31" i="2"/>
  <c r="E29" i="2"/>
  <c r="E28" i="2"/>
  <c r="E27" i="2"/>
  <c r="E25" i="2"/>
  <c r="E24" i="2"/>
  <c r="E23" i="2"/>
  <c r="E22" i="2"/>
  <c r="E20" i="2"/>
  <c r="E19" i="2"/>
  <c r="E18" i="2"/>
  <c r="E17" i="2"/>
  <c r="E15" i="2"/>
  <c r="E13" i="2"/>
  <c r="E12" i="2"/>
  <c r="E11" i="2"/>
  <c r="E9" i="2"/>
  <c r="E7" i="2"/>
  <c r="E5" i="2"/>
  <c r="E4" i="2"/>
  <c r="E17" i="1"/>
  <c r="E18" i="1"/>
  <c r="E19" i="1"/>
  <c r="E20" i="1"/>
  <c r="E22" i="1"/>
  <c r="E23" i="1"/>
  <c r="E24" i="1"/>
  <c r="E25" i="1"/>
  <c r="E27" i="1"/>
  <c r="E28" i="1"/>
  <c r="E29" i="1"/>
  <c r="E31" i="1"/>
  <c r="E33" i="1"/>
  <c r="E35" i="1"/>
  <c r="E38" i="1"/>
  <c r="E4" i="1"/>
  <c r="E5" i="1"/>
  <c r="E7" i="1"/>
  <c r="E9" i="1"/>
  <c r="E11" i="1"/>
  <c r="E12" i="1"/>
  <c r="E13" i="1"/>
  <c r="E15" i="1"/>
  <c r="E40" i="1"/>
  <c r="F2" i="1" s="1"/>
  <c r="D6" i="3" s="1"/>
  <c r="E6" i="48" l="1"/>
  <c r="D6" i="48"/>
  <c r="C11" i="45"/>
  <c r="H10" i="45"/>
  <c r="A10" i="45" s="1"/>
  <c r="C11" i="38"/>
  <c r="H10" i="38"/>
  <c r="A10" i="38" s="1"/>
  <c r="F39" i="24"/>
  <c r="C40" i="24" s="1"/>
  <c r="C2" i="24" s="1"/>
  <c r="D6" i="44"/>
  <c r="E40" i="7"/>
  <c r="F2" i="7" s="1"/>
  <c r="D11" i="3" s="1"/>
  <c r="D6" i="47"/>
  <c r="F39" i="21"/>
  <c r="C40" i="21" s="1"/>
  <c r="C2" i="21" s="1"/>
  <c r="C15" i="3" s="1"/>
  <c r="E40" i="23"/>
  <c r="F2" i="23" s="1"/>
  <c r="D12" i="3" s="1"/>
  <c r="E6" i="49"/>
  <c r="C13" i="3"/>
  <c r="F39" i="23"/>
  <c r="C40" i="23" s="1"/>
  <c r="C2" i="23" s="1"/>
  <c r="F39" i="22"/>
  <c r="C40" i="22" s="1"/>
  <c r="C2" i="22" s="1"/>
  <c r="E40" i="21"/>
  <c r="F2" i="21" s="1"/>
  <c r="D15" i="3" s="1"/>
  <c r="F15" i="3" s="1"/>
  <c r="E40" i="6"/>
  <c r="F2" i="6" s="1"/>
  <c r="D10" i="3" s="1"/>
  <c r="E40" i="4"/>
  <c r="F2" i="4" s="1"/>
  <c r="D8" i="3" s="1"/>
  <c r="E40" i="22"/>
  <c r="F2" i="22" s="1"/>
  <c r="D16" i="3" s="1"/>
  <c r="E40" i="24"/>
  <c r="F2" i="24" s="1"/>
  <c r="D13" i="3" s="1"/>
  <c r="O4" i="46" s="1"/>
  <c r="F39" i="2"/>
  <c r="C40" i="2" s="1"/>
  <c r="C2" i="2" s="1"/>
  <c r="C7" i="3" s="1"/>
  <c r="E6" i="46"/>
  <c r="D6" i="45"/>
  <c r="E6" i="43"/>
  <c r="D6" i="42"/>
  <c r="E6" i="38"/>
  <c r="F6" i="38" s="1"/>
  <c r="E6" i="41"/>
  <c r="E6" i="39"/>
  <c r="E6" i="40"/>
  <c r="E40" i="2"/>
  <c r="F2" i="2" s="1"/>
  <c r="D7" i="3" s="1"/>
  <c r="M3" i="44" s="1"/>
  <c r="E17" i="3"/>
  <c r="E2" i="39"/>
  <c r="F4" i="39" s="1"/>
  <c r="F6" i="57"/>
  <c r="C7" i="51" s="1"/>
  <c r="C42" i="51" s="1"/>
  <c r="E2" i="40"/>
  <c r="F4" i="40" s="1"/>
  <c r="E2" i="43"/>
  <c r="F4" i="43" s="1"/>
  <c r="E2" i="46"/>
  <c r="F4" i="46" s="1"/>
  <c r="E2" i="38"/>
  <c r="F4" i="38" s="1"/>
  <c r="D2" i="38"/>
  <c r="D2" i="41"/>
  <c r="D2" i="44"/>
  <c r="D2" i="49"/>
  <c r="E6" i="47"/>
  <c r="C16" i="3"/>
  <c r="E6" i="42"/>
  <c r="D3" i="40"/>
  <c r="D3" i="48"/>
  <c r="D3" i="43"/>
  <c r="D3" i="47"/>
  <c r="D3" i="39"/>
  <c r="D3" i="42"/>
  <c r="D3" i="45"/>
  <c r="D3" i="38"/>
  <c r="D3" i="41"/>
  <c r="D3" i="44"/>
  <c r="M3" i="42"/>
  <c r="D6" i="49"/>
  <c r="D6" i="41"/>
  <c r="D6" i="39"/>
  <c r="F39" i="7"/>
  <c r="C40" i="7" s="1"/>
  <c r="C2" i="7" s="1"/>
  <c r="E6" i="44"/>
  <c r="F39" i="1"/>
  <c r="C40" i="1" s="1"/>
  <c r="C2" i="1" s="1"/>
  <c r="D3" i="46"/>
  <c r="F1" i="21"/>
  <c r="E6" i="45"/>
  <c r="D6" i="40"/>
  <c r="D6" i="46"/>
  <c r="D6" i="43"/>
  <c r="D6" i="38"/>
  <c r="F39" i="25"/>
  <c r="C40" i="25" s="1"/>
  <c r="C2" i="25" s="1"/>
  <c r="F39" i="6"/>
  <c r="C40" i="6" s="1"/>
  <c r="C2" i="6" s="1"/>
  <c r="M3" i="46"/>
  <c r="M3" i="49"/>
  <c r="F39" i="5"/>
  <c r="C40" i="5" s="1"/>
  <c r="C2" i="5" s="1"/>
  <c r="F39" i="4"/>
  <c r="C40" i="4" s="1"/>
  <c r="C2" i="4" s="1"/>
  <c r="C8" i="3" s="1"/>
  <c r="D2" i="48"/>
  <c r="D2" i="40"/>
  <c r="D2" i="47"/>
  <c r="A40" i="51"/>
  <c r="B40" i="51" s="1"/>
  <c r="D2" i="46"/>
  <c r="D2" i="45"/>
  <c r="D2" i="39"/>
  <c r="D2" i="43"/>
  <c r="E2" i="48"/>
  <c r="F4" i="48" s="1"/>
  <c r="E2" i="42"/>
  <c r="E2" i="44"/>
  <c r="F4" i="44" s="1"/>
  <c r="C12" i="45" l="1"/>
  <c r="H11" i="45"/>
  <c r="A11" i="45" s="1"/>
  <c r="C12" i="38"/>
  <c r="H11" i="38"/>
  <c r="A11" i="38" s="1"/>
  <c r="O4" i="43"/>
  <c r="F1" i="23"/>
  <c r="O4" i="39"/>
  <c r="O4" i="44"/>
  <c r="O4" i="49"/>
  <c r="O4" i="45"/>
  <c r="F13" i="3"/>
  <c r="O4" i="47"/>
  <c r="F1" i="24"/>
  <c r="O4" i="41"/>
  <c r="O4" i="42"/>
  <c r="F1" i="22"/>
  <c r="O4" i="40"/>
  <c r="F16" i="3"/>
  <c r="O4" i="48"/>
  <c r="O4" i="38"/>
  <c r="F6" i="51"/>
  <c r="I3" i="3" s="1"/>
  <c r="C12" i="3"/>
  <c r="O3" i="40" s="1"/>
  <c r="F6" i="39"/>
  <c r="F6" i="40" s="1"/>
  <c r="F6" i="41" s="1"/>
  <c r="F6" i="42" s="1"/>
  <c r="F6" i="43" s="1"/>
  <c r="F6" i="44" s="1"/>
  <c r="F6" i="45" s="1"/>
  <c r="F6" i="46" s="1"/>
  <c r="F6" i="47" s="1"/>
  <c r="F6" i="48" s="1"/>
  <c r="F6" i="49" s="1"/>
  <c r="C4" i="3" s="1"/>
  <c r="I16" i="3"/>
  <c r="M3" i="38"/>
  <c r="I6" i="3"/>
  <c r="I7" i="3" s="1"/>
  <c r="M3" i="40"/>
  <c r="M3" i="47"/>
  <c r="M3" i="48"/>
  <c r="M3" i="39"/>
  <c r="F7" i="3"/>
  <c r="M3" i="45"/>
  <c r="M3" i="43"/>
  <c r="M3" i="41"/>
  <c r="F1" i="2"/>
  <c r="C11" i="3"/>
  <c r="F1" i="7"/>
  <c r="O3" i="39"/>
  <c r="O3" i="48"/>
  <c r="O3" i="44"/>
  <c r="O3" i="45"/>
  <c r="O3" i="46"/>
  <c r="O3" i="47"/>
  <c r="F1" i="4"/>
  <c r="C9" i="3"/>
  <c r="F1" i="5"/>
  <c r="F4" i="42"/>
  <c r="F3" i="3"/>
  <c r="C10" i="3"/>
  <c r="F1" i="6"/>
  <c r="C14" i="3"/>
  <c r="F14" i="3" s="1"/>
  <c r="F1" i="25"/>
  <c r="C6" i="3"/>
  <c r="F1" i="1"/>
  <c r="F41" i="51"/>
  <c r="G41" i="51" s="1"/>
  <c r="C40" i="51"/>
  <c r="G16" i="3"/>
  <c r="C13" i="45" l="1"/>
  <c r="H12" i="45"/>
  <c r="A12" i="45" s="1"/>
  <c r="C13" i="38"/>
  <c r="H12" i="38"/>
  <c r="A12" i="38" s="1"/>
  <c r="F12" i="3"/>
  <c r="O3" i="41"/>
  <c r="O3" i="42"/>
  <c r="O3" i="43"/>
  <c r="O3" i="49"/>
  <c r="O3" i="38"/>
  <c r="G6" i="3"/>
  <c r="G7" i="3" s="1"/>
  <c r="M4" i="42"/>
  <c r="M4" i="43"/>
  <c r="M4" i="47"/>
  <c r="M4" i="45"/>
  <c r="M4" i="39"/>
  <c r="M4" i="48"/>
  <c r="M4" i="40"/>
  <c r="M4" i="41"/>
  <c r="M4" i="46"/>
  <c r="M4" i="38"/>
  <c r="F8" i="3"/>
  <c r="M4" i="49"/>
  <c r="M4" i="44"/>
  <c r="M6" i="39"/>
  <c r="M6" i="48"/>
  <c r="M6" i="40"/>
  <c r="F10" i="3"/>
  <c r="M6" i="42"/>
  <c r="M6" i="44"/>
  <c r="M6" i="47"/>
  <c r="M6" i="38"/>
  <c r="M6" i="43"/>
  <c r="M6" i="45"/>
  <c r="M6" i="41"/>
  <c r="M6" i="46"/>
  <c r="M6" i="49"/>
  <c r="M5" i="49"/>
  <c r="M5" i="43"/>
  <c r="F9" i="3"/>
  <c r="M5" i="44"/>
  <c r="M5" i="38"/>
  <c r="M5" i="46"/>
  <c r="M5" i="40"/>
  <c r="M5" i="41"/>
  <c r="M5" i="42"/>
  <c r="M5" i="48"/>
  <c r="M5" i="39"/>
  <c r="M5" i="45"/>
  <c r="M5" i="47"/>
  <c r="M2" i="40"/>
  <c r="F6" i="3"/>
  <c r="M2" i="41"/>
  <c r="M2" i="43"/>
  <c r="M2" i="47"/>
  <c r="M2" i="45"/>
  <c r="M2" i="44"/>
  <c r="M2" i="46"/>
  <c r="M2" i="48"/>
  <c r="M2" i="49"/>
  <c r="M2" i="39"/>
  <c r="M2" i="38"/>
  <c r="M2" i="42"/>
  <c r="O2" i="39"/>
  <c r="O2" i="48"/>
  <c r="O2" i="40"/>
  <c r="F11" i="3"/>
  <c r="O2" i="42"/>
  <c r="O2" i="44"/>
  <c r="O2" i="47"/>
  <c r="O2" i="38"/>
  <c r="O2" i="41"/>
  <c r="O2" i="43"/>
  <c r="O2" i="45"/>
  <c r="O2" i="46"/>
  <c r="O2" i="49"/>
  <c r="C14" i="45" l="1"/>
  <c r="H13" i="45"/>
  <c r="A13" i="45" s="1"/>
  <c r="C14" i="38"/>
  <c r="H13" i="38"/>
  <c r="A13" i="38" s="1"/>
  <c r="G12" i="3"/>
  <c r="C3" i="3"/>
  <c r="I4" i="38" s="1"/>
  <c r="C6" i="38" s="1"/>
  <c r="H2" i="48"/>
  <c r="H2" i="49"/>
  <c r="H2" i="44"/>
  <c r="H2" i="41"/>
  <c r="H2" i="42"/>
  <c r="H2" i="39"/>
  <c r="H2" i="40"/>
  <c r="H2" i="38"/>
  <c r="F18" i="3"/>
  <c r="I18" i="3" s="1"/>
  <c r="H2" i="45"/>
  <c r="H2" i="43"/>
  <c r="H2" i="47"/>
  <c r="H2" i="46"/>
  <c r="F17" i="3"/>
  <c r="C15" i="45" l="1"/>
  <c r="H14" i="45"/>
  <c r="A14" i="45" s="1"/>
  <c r="C15" i="38"/>
  <c r="H14" i="38"/>
  <c r="A14" i="38" s="1"/>
  <c r="I4" i="39"/>
  <c r="C6" i="39" s="1"/>
  <c r="J6" i="38"/>
  <c r="G10" i="3"/>
  <c r="H3" i="40"/>
  <c r="H3" i="47"/>
  <c r="H3" i="44"/>
  <c r="H3" i="49"/>
  <c r="H3" i="42"/>
  <c r="H3" i="43"/>
  <c r="H3" i="41"/>
  <c r="H3" i="39"/>
  <c r="H3" i="46"/>
  <c r="H3" i="48"/>
  <c r="H3" i="45"/>
  <c r="H3" i="38"/>
  <c r="F4" i="3"/>
  <c r="I4" i="3"/>
  <c r="C16" i="45" l="1"/>
  <c r="H15" i="45"/>
  <c r="A15" i="45" s="1"/>
  <c r="C16" i="38"/>
  <c r="H15" i="38"/>
  <c r="A15" i="38" s="1"/>
  <c r="J6" i="39"/>
  <c r="I4" i="40"/>
  <c r="C6" i="40" s="1"/>
  <c r="C17" i="45" l="1"/>
  <c r="H16" i="45"/>
  <c r="A16" i="45" s="1"/>
  <c r="C17" i="38"/>
  <c r="H16" i="38"/>
  <c r="A16" i="38" s="1"/>
  <c r="I4" i="41"/>
  <c r="C6" i="41" s="1"/>
  <c r="J6" i="40"/>
  <c r="C18" i="45" l="1"/>
  <c r="H17" i="45"/>
  <c r="A17" i="45" s="1"/>
  <c r="C18" i="38"/>
  <c r="H17" i="38"/>
  <c r="A17" i="38" s="1"/>
  <c r="I4" i="42"/>
  <c r="C6" i="42" s="1"/>
  <c r="J6" i="41"/>
  <c r="C19" i="45" l="1"/>
  <c r="H18" i="45"/>
  <c r="A18" i="45" s="1"/>
  <c r="C19" i="38"/>
  <c r="H18" i="38"/>
  <c r="A18" i="38" s="1"/>
  <c r="J6" i="42"/>
  <c r="I4" i="43"/>
  <c r="C6" i="43" s="1"/>
  <c r="C20" i="45" l="1"/>
  <c r="H19" i="45"/>
  <c r="A19" i="45" s="1"/>
  <c r="C20" i="38"/>
  <c r="H19" i="38"/>
  <c r="A19" i="38" s="1"/>
  <c r="J6" i="43"/>
  <c r="I4" i="44"/>
  <c r="C6" i="44" s="1"/>
  <c r="C21" i="45" l="1"/>
  <c r="H20" i="45"/>
  <c r="A20" i="45" s="1"/>
  <c r="C21" i="38"/>
  <c r="H20" i="38"/>
  <c r="A20" i="38" s="1"/>
  <c r="J6" i="44"/>
  <c r="I4" i="45"/>
  <c r="C6" i="45" s="1"/>
  <c r="C22" i="45" l="1"/>
  <c r="H21" i="45"/>
  <c r="A21" i="45" s="1"/>
  <c r="C22" i="38"/>
  <c r="H21" i="38"/>
  <c r="A21" i="38" s="1"/>
  <c r="J6" i="45"/>
  <c r="I4" i="46"/>
  <c r="C6" i="46" s="1"/>
  <c r="C23" i="45" l="1"/>
  <c r="H22" i="45"/>
  <c r="A22" i="45" s="1"/>
  <c r="C23" i="38"/>
  <c r="H22" i="38"/>
  <c r="A22" i="38" s="1"/>
  <c r="J6" i="46"/>
  <c r="I4" i="47"/>
  <c r="C6" i="47" s="1"/>
  <c r="C24" i="45" l="1"/>
  <c r="H23" i="45"/>
  <c r="A23" i="45" s="1"/>
  <c r="C24" i="38"/>
  <c r="H23" i="38"/>
  <c r="A23" i="38" s="1"/>
  <c r="I4" i="48"/>
  <c r="C6" i="48" s="1"/>
  <c r="J6" i="47"/>
  <c r="C25" i="45" l="1"/>
  <c r="H24" i="45"/>
  <c r="A24" i="45" s="1"/>
  <c r="C25" i="38"/>
  <c r="H24" i="38"/>
  <c r="A24" i="38" s="1"/>
  <c r="J6" i="48"/>
  <c r="I4" i="49"/>
  <c r="C6" i="49" s="1"/>
  <c r="J6" i="49" s="1"/>
  <c r="C26" i="45" l="1"/>
  <c r="H25" i="45"/>
  <c r="A25" i="45" s="1"/>
  <c r="C26" i="38"/>
  <c r="H25" i="38"/>
  <c r="A25" i="38" s="1"/>
  <c r="C27" i="45" l="1"/>
  <c r="H26" i="45"/>
  <c r="A26" i="45" s="1"/>
  <c r="C27" i="38"/>
  <c r="H26" i="38"/>
  <c r="A26" i="38" s="1"/>
  <c r="C28" i="45" l="1"/>
  <c r="H27" i="45"/>
  <c r="A27" i="45" s="1"/>
  <c r="C28" i="38"/>
  <c r="H27" i="38"/>
  <c r="A27" i="38" s="1"/>
  <c r="C29" i="45" l="1"/>
  <c r="H28" i="45"/>
  <c r="A28" i="45" s="1"/>
  <c r="C29" i="38"/>
  <c r="H28" i="38"/>
  <c r="A28" i="38" s="1"/>
  <c r="C30" i="45" l="1"/>
  <c r="H29" i="45"/>
  <c r="A29" i="45" s="1"/>
  <c r="C30" i="38"/>
  <c r="H29" i="38"/>
  <c r="A29" i="38" s="1"/>
  <c r="C31" i="45" l="1"/>
  <c r="H30" i="45"/>
  <c r="A30" i="45" s="1"/>
  <c r="C31" i="38"/>
  <c r="H30" i="38"/>
  <c r="A30" i="38" s="1"/>
  <c r="C32" i="45" l="1"/>
  <c r="H31" i="45"/>
  <c r="A31" i="45" s="1"/>
  <c r="C32" i="38"/>
  <c r="H31" i="38"/>
  <c r="A31" i="38" s="1"/>
  <c r="C33" i="45" l="1"/>
  <c r="H32" i="45"/>
  <c r="A32" i="45" s="1"/>
  <c r="C33" i="38"/>
  <c r="H32" i="38"/>
  <c r="A32" i="38" s="1"/>
  <c r="C34" i="45" l="1"/>
  <c r="H33" i="45"/>
  <c r="A33" i="45" s="1"/>
  <c r="C34" i="38"/>
  <c r="H33" i="38"/>
  <c r="A33" i="38" s="1"/>
  <c r="C35" i="45" l="1"/>
  <c r="H34" i="45"/>
  <c r="A34" i="45" s="1"/>
  <c r="C35" i="38"/>
  <c r="H34" i="38"/>
  <c r="A34" i="38" s="1"/>
  <c r="C36" i="45" l="1"/>
  <c r="H35" i="45"/>
  <c r="A35" i="45" s="1"/>
  <c r="C36" i="38"/>
  <c r="H35" i="38"/>
  <c r="A35" i="38" s="1"/>
  <c r="C37" i="45" l="1"/>
  <c r="H36" i="45"/>
  <c r="A36" i="45" s="1"/>
  <c r="C37" i="38"/>
  <c r="H36" i="38"/>
  <c r="A36" i="38" s="1"/>
  <c r="C38" i="45" l="1"/>
  <c r="C8" i="46" s="1"/>
  <c r="H8" i="46" s="1"/>
  <c r="A8" i="46" s="1"/>
  <c r="H37" i="45"/>
  <c r="A37" i="45" s="1"/>
  <c r="C38" i="38"/>
  <c r="H37" i="38"/>
  <c r="A37" i="38" s="1"/>
  <c r="C9" i="46" l="1"/>
  <c r="H38" i="45"/>
  <c r="A38" i="45" s="1"/>
  <c r="C8" i="39"/>
  <c r="H38" i="38"/>
  <c r="A38" i="38" s="1"/>
  <c r="C10" i="46" l="1"/>
  <c r="H9" i="46"/>
  <c r="A9" i="46" s="1"/>
  <c r="C9" i="39"/>
  <c r="H8" i="39"/>
  <c r="A8" i="39" s="1"/>
  <c r="C11" i="46" l="1"/>
  <c r="H10" i="46"/>
  <c r="A10" i="46" s="1"/>
  <c r="C10" i="39"/>
  <c r="H9" i="39"/>
  <c r="A9" i="39" s="1"/>
  <c r="C12" i="46" l="1"/>
  <c r="H11" i="46"/>
  <c r="A11" i="46" s="1"/>
  <c r="C11" i="39"/>
  <c r="H10" i="39"/>
  <c r="A10" i="39" s="1"/>
  <c r="C13" i="46" l="1"/>
  <c r="H12" i="46"/>
  <c r="A12" i="46" s="1"/>
  <c r="C12" i="39"/>
  <c r="H11" i="39"/>
  <c r="A11" i="39" s="1"/>
  <c r="C14" i="46" l="1"/>
  <c r="H13" i="46"/>
  <c r="A13" i="46" s="1"/>
  <c r="C13" i="39"/>
  <c r="H12" i="39"/>
  <c r="A12" i="39" s="1"/>
  <c r="C15" i="46" l="1"/>
  <c r="H14" i="46"/>
  <c r="A14" i="46" s="1"/>
  <c r="H13" i="39"/>
  <c r="A13" i="39" s="1"/>
  <c r="C14" i="39"/>
  <c r="C16" i="46" l="1"/>
  <c r="H15" i="46"/>
  <c r="A15" i="46" s="1"/>
  <c r="C15" i="39"/>
  <c r="H14" i="39"/>
  <c r="A14" i="39" s="1"/>
  <c r="C17" i="46" l="1"/>
  <c r="H16" i="46"/>
  <c r="A16" i="46" s="1"/>
  <c r="C16" i="39"/>
  <c r="H15" i="39"/>
  <c r="A15" i="39" s="1"/>
  <c r="C18" i="46" l="1"/>
  <c r="H17" i="46"/>
  <c r="A17" i="46" s="1"/>
  <c r="H16" i="39"/>
  <c r="A16" i="39" s="1"/>
  <c r="C17" i="39"/>
  <c r="C19" i="46" l="1"/>
  <c r="H18" i="46"/>
  <c r="A18" i="46" s="1"/>
  <c r="C18" i="39"/>
  <c r="H17" i="39"/>
  <c r="A17" i="39" s="1"/>
  <c r="C20" i="46" l="1"/>
  <c r="H19" i="46"/>
  <c r="A19" i="46" s="1"/>
  <c r="C19" i="39"/>
  <c r="H18" i="39"/>
  <c r="A18" i="39" s="1"/>
  <c r="C21" i="46" l="1"/>
  <c r="H20" i="46"/>
  <c r="A20" i="46" s="1"/>
  <c r="C20" i="39"/>
  <c r="H19" i="39"/>
  <c r="A19" i="39" s="1"/>
  <c r="C22" i="46" l="1"/>
  <c r="H21" i="46"/>
  <c r="A21" i="46" s="1"/>
  <c r="C21" i="39"/>
  <c r="H20" i="39"/>
  <c r="A20" i="39" s="1"/>
  <c r="C23" i="46" l="1"/>
  <c r="H22" i="46"/>
  <c r="A22" i="46" s="1"/>
  <c r="H21" i="39"/>
  <c r="A21" i="39" s="1"/>
  <c r="C22" i="39"/>
  <c r="C24" i="46" l="1"/>
  <c r="H23" i="46"/>
  <c r="A23" i="46" s="1"/>
  <c r="H22" i="39"/>
  <c r="A22" i="39" s="1"/>
  <c r="C23" i="39"/>
  <c r="C25" i="46" l="1"/>
  <c r="H24" i="46"/>
  <c r="A24" i="46" s="1"/>
  <c r="C24" i="39"/>
  <c r="H23" i="39"/>
  <c r="A23" i="39" s="1"/>
  <c r="C26" i="46" l="1"/>
  <c r="H25" i="46"/>
  <c r="A25" i="46" s="1"/>
  <c r="C25" i="39"/>
  <c r="H24" i="39"/>
  <c r="A24" i="39" s="1"/>
  <c r="C27" i="46" l="1"/>
  <c r="H26" i="46"/>
  <c r="A26" i="46" s="1"/>
  <c r="C26" i="39"/>
  <c r="H25" i="39"/>
  <c r="A25" i="39" s="1"/>
  <c r="C28" i="46" l="1"/>
  <c r="H27" i="46"/>
  <c r="A27" i="46" s="1"/>
  <c r="H26" i="39"/>
  <c r="A26" i="39" s="1"/>
  <c r="C27" i="39"/>
  <c r="C29" i="46" l="1"/>
  <c r="H28" i="46"/>
  <c r="A28" i="46" s="1"/>
  <c r="C28" i="39"/>
  <c r="H27" i="39"/>
  <c r="A27" i="39" s="1"/>
  <c r="C30" i="46" l="1"/>
  <c r="H29" i="46"/>
  <c r="A29" i="46" s="1"/>
  <c r="C29" i="39"/>
  <c r="H28" i="39"/>
  <c r="A28" i="39" s="1"/>
  <c r="C31" i="46" l="1"/>
  <c r="H30" i="46"/>
  <c r="A30" i="46" s="1"/>
  <c r="H29" i="39"/>
  <c r="A29" i="39" s="1"/>
  <c r="C30" i="39"/>
  <c r="C32" i="46" l="1"/>
  <c r="H31" i="46"/>
  <c r="A31" i="46" s="1"/>
  <c r="C31" i="39"/>
  <c r="H30" i="39"/>
  <c r="A30" i="39" s="1"/>
  <c r="C33" i="46" l="1"/>
  <c r="H32" i="46"/>
  <c r="A32" i="46" s="1"/>
  <c r="C32" i="39"/>
  <c r="H31" i="39"/>
  <c r="A31" i="39" s="1"/>
  <c r="C34" i="46" l="1"/>
  <c r="H33" i="46"/>
  <c r="A33" i="46" s="1"/>
  <c r="H32" i="39"/>
  <c r="A32" i="39" s="1"/>
  <c r="C33" i="39"/>
  <c r="C35" i="46" l="1"/>
  <c r="H34" i="46"/>
  <c r="A34" i="46" s="1"/>
  <c r="H33" i="39"/>
  <c r="A33" i="39" s="1"/>
  <c r="C34" i="39"/>
  <c r="C36" i="46" l="1"/>
  <c r="H35" i="46"/>
  <c r="A35" i="46" s="1"/>
  <c r="H34" i="39"/>
  <c r="A34" i="39" s="1"/>
  <c r="C35" i="39"/>
  <c r="C37" i="46" l="1"/>
  <c r="C8" i="47" s="1"/>
  <c r="H8" i="47" s="1"/>
  <c r="A8" i="47" s="1"/>
  <c r="H36" i="46"/>
  <c r="A36" i="46" s="1"/>
  <c r="C36" i="39"/>
  <c r="H35" i="39"/>
  <c r="A35" i="39" s="1"/>
  <c r="C9" i="47" l="1"/>
  <c r="H37" i="46"/>
  <c r="A37" i="46" s="1"/>
  <c r="C37" i="39"/>
  <c r="H36" i="39"/>
  <c r="A36" i="39" s="1"/>
  <c r="C10" i="47" l="1"/>
  <c r="H9" i="47"/>
  <c r="A9" i="47" s="1"/>
  <c r="H37" i="39"/>
  <c r="A37" i="39" s="1"/>
  <c r="C8" i="40"/>
  <c r="C9" i="40" l="1"/>
  <c r="C10" i="40" s="1"/>
  <c r="H8" i="40"/>
  <c r="A8" i="40" s="1"/>
  <c r="C11" i="47"/>
  <c r="H10" i="47"/>
  <c r="A10" i="47" s="1"/>
  <c r="H9" i="40" l="1"/>
  <c r="A9" i="40" s="1"/>
  <c r="C12" i="47"/>
  <c r="H11" i="47"/>
  <c r="A11" i="47" s="1"/>
  <c r="C11" i="40"/>
  <c r="H10" i="40"/>
  <c r="A10" i="40" s="1"/>
  <c r="C13" i="47" l="1"/>
  <c r="H12" i="47"/>
  <c r="A12" i="47" s="1"/>
  <c r="C12" i="40"/>
  <c r="H11" i="40"/>
  <c r="A11" i="40" s="1"/>
  <c r="C14" i="47" l="1"/>
  <c r="H13" i="47"/>
  <c r="A13" i="47" s="1"/>
  <c r="C13" i="40"/>
  <c r="H12" i="40"/>
  <c r="A12" i="40" s="1"/>
  <c r="C15" i="47" l="1"/>
  <c r="H14" i="47"/>
  <c r="A14" i="47" s="1"/>
  <c r="C14" i="40"/>
  <c r="H13" i="40"/>
  <c r="A13" i="40" s="1"/>
  <c r="C16" i="47" l="1"/>
  <c r="H15" i="47"/>
  <c r="A15" i="47" s="1"/>
  <c r="C15" i="40"/>
  <c r="H14" i="40"/>
  <c r="A14" i="40" s="1"/>
  <c r="C17" i="47" l="1"/>
  <c r="H16" i="47"/>
  <c r="A16" i="47" s="1"/>
  <c r="C16" i="40"/>
  <c r="H15" i="40"/>
  <c r="A15" i="40" s="1"/>
  <c r="C18" i="47" l="1"/>
  <c r="H17" i="47"/>
  <c r="A17" i="47" s="1"/>
  <c r="C17" i="40"/>
  <c r="H16" i="40"/>
  <c r="A16" i="40" s="1"/>
  <c r="C19" i="47" l="1"/>
  <c r="H18" i="47"/>
  <c r="A18" i="47" s="1"/>
  <c r="C18" i="40"/>
  <c r="H17" i="40"/>
  <c r="A17" i="40" s="1"/>
  <c r="C20" i="47" l="1"/>
  <c r="H19" i="47"/>
  <c r="A19" i="47" s="1"/>
  <c r="C19" i="40"/>
  <c r="H18" i="40"/>
  <c r="A18" i="40" s="1"/>
  <c r="C21" i="47" l="1"/>
  <c r="H20" i="47"/>
  <c r="A20" i="47" s="1"/>
  <c r="C20" i="40"/>
  <c r="H19" i="40"/>
  <c r="A19" i="40" s="1"/>
  <c r="C22" i="47" l="1"/>
  <c r="H21" i="47"/>
  <c r="A21" i="47" s="1"/>
  <c r="C21" i="40"/>
  <c r="H20" i="40"/>
  <c r="A20" i="40" s="1"/>
  <c r="C23" i="47" l="1"/>
  <c r="H22" i="47"/>
  <c r="A22" i="47" s="1"/>
  <c r="C22" i="40"/>
  <c r="H21" i="40"/>
  <c r="A21" i="40" s="1"/>
  <c r="C24" i="47" l="1"/>
  <c r="H23" i="47"/>
  <c r="A23" i="47" s="1"/>
  <c r="C23" i="40"/>
  <c r="H22" i="40"/>
  <c r="A22" i="40" s="1"/>
  <c r="C25" i="47" l="1"/>
  <c r="H24" i="47"/>
  <c r="A24" i="47" s="1"/>
  <c r="C24" i="40"/>
  <c r="H23" i="40"/>
  <c r="A23" i="40" s="1"/>
  <c r="C26" i="47" l="1"/>
  <c r="H25" i="47"/>
  <c r="A25" i="47" s="1"/>
  <c r="C25" i="40"/>
  <c r="H24" i="40"/>
  <c r="A24" i="40" s="1"/>
  <c r="C27" i="47" l="1"/>
  <c r="H26" i="47"/>
  <c r="A26" i="47" s="1"/>
  <c r="C26" i="40"/>
  <c r="H25" i="40"/>
  <c r="A25" i="40" s="1"/>
  <c r="C28" i="47" l="1"/>
  <c r="H27" i="47"/>
  <c r="A27" i="47" s="1"/>
  <c r="C27" i="40"/>
  <c r="H26" i="40"/>
  <c r="A26" i="40" s="1"/>
  <c r="C29" i="47" l="1"/>
  <c r="H28" i="47"/>
  <c r="A28" i="47" s="1"/>
  <c r="C28" i="40"/>
  <c r="H27" i="40"/>
  <c r="A27" i="40" s="1"/>
  <c r="C30" i="47" l="1"/>
  <c r="H29" i="47"/>
  <c r="A29" i="47" s="1"/>
  <c r="C29" i="40"/>
  <c r="H29" i="40" s="1"/>
  <c r="H28" i="40"/>
  <c r="A28" i="40" s="1"/>
  <c r="C31" i="47" l="1"/>
  <c r="H30" i="47"/>
  <c r="A30" i="47" s="1"/>
  <c r="C30" i="40"/>
  <c r="A29" i="40"/>
  <c r="C32" i="47" l="1"/>
  <c r="H31" i="47"/>
  <c r="A31" i="47" s="1"/>
  <c r="C31" i="40"/>
  <c r="H30" i="40"/>
  <c r="A30" i="40" s="1"/>
  <c r="C33" i="47" l="1"/>
  <c r="H32" i="47"/>
  <c r="A32" i="47" s="1"/>
  <c r="C32" i="40"/>
  <c r="H31" i="40"/>
  <c r="A31" i="40" s="1"/>
  <c r="C34" i="47" l="1"/>
  <c r="H33" i="47"/>
  <c r="A33" i="47" s="1"/>
  <c r="C33" i="40"/>
  <c r="H32" i="40"/>
  <c r="A32" i="40" s="1"/>
  <c r="C35" i="47" l="1"/>
  <c r="H34" i="47"/>
  <c r="A34" i="47" s="1"/>
  <c r="C34" i="40"/>
  <c r="H33" i="40"/>
  <c r="A33" i="40" s="1"/>
  <c r="C36" i="47" l="1"/>
  <c r="H35" i="47"/>
  <c r="A35" i="47" s="1"/>
  <c r="C35" i="40"/>
  <c r="H34" i="40"/>
  <c r="A34" i="40" s="1"/>
  <c r="C37" i="47" l="1"/>
  <c r="H36" i="47"/>
  <c r="A36" i="47" s="1"/>
  <c r="C36" i="40"/>
  <c r="H35" i="40"/>
  <c r="A35" i="40" s="1"/>
  <c r="C38" i="47" l="1"/>
  <c r="C8" i="48" s="1"/>
  <c r="H37" i="47"/>
  <c r="A37" i="47" s="1"/>
  <c r="C37" i="40"/>
  <c r="H36" i="40"/>
  <c r="A36" i="40" s="1"/>
  <c r="H38" i="47" l="1"/>
  <c r="A38" i="47" s="1"/>
  <c r="C38" i="40"/>
  <c r="H37" i="40"/>
  <c r="A37" i="40" s="1"/>
  <c r="C9" i="48" l="1"/>
  <c r="H8" i="48"/>
  <c r="A8" i="48" s="1"/>
  <c r="C8" i="41"/>
  <c r="H38" i="40"/>
  <c r="A38" i="40" s="1"/>
  <c r="C9" i="41" l="1"/>
  <c r="C10" i="41" s="1"/>
  <c r="H8" i="41"/>
  <c r="A8" i="41" s="1"/>
  <c r="C10" i="48"/>
  <c r="H9" i="48"/>
  <c r="A9" i="48" s="1"/>
  <c r="H9" i="41" l="1"/>
  <c r="A9" i="41" s="1"/>
  <c r="C11" i="48"/>
  <c r="H10" i="48"/>
  <c r="A10" i="48" s="1"/>
  <c r="C11" i="41"/>
  <c r="H10" i="41"/>
  <c r="A10" i="41" s="1"/>
  <c r="C12" i="48" l="1"/>
  <c r="H11" i="48"/>
  <c r="A11" i="48" s="1"/>
  <c r="C12" i="41"/>
  <c r="H11" i="41"/>
  <c r="A11" i="41" s="1"/>
  <c r="C13" i="48" l="1"/>
  <c r="H12" i="48"/>
  <c r="A12" i="48" s="1"/>
  <c r="C13" i="41"/>
  <c r="H12" i="41"/>
  <c r="A12" i="41" s="1"/>
  <c r="C14" i="48" l="1"/>
  <c r="H13" i="48"/>
  <c r="A13" i="48" s="1"/>
  <c r="C14" i="41"/>
  <c r="H13" i="41"/>
  <c r="A13" i="41" s="1"/>
  <c r="C15" i="48" l="1"/>
  <c r="H14" i="48"/>
  <c r="A14" i="48" s="1"/>
  <c r="C15" i="41"/>
  <c r="H14" i="41"/>
  <c r="A14" i="41" s="1"/>
  <c r="C16" i="48" l="1"/>
  <c r="H15" i="48"/>
  <c r="A15" i="48" s="1"/>
  <c r="C16" i="41"/>
  <c r="H15" i="41"/>
  <c r="A15" i="41" s="1"/>
  <c r="C17" i="48" l="1"/>
  <c r="H16" i="48"/>
  <c r="A16" i="48" s="1"/>
  <c r="C17" i="41"/>
  <c r="H16" i="41"/>
  <c r="A16" i="41" s="1"/>
  <c r="C18" i="48" l="1"/>
  <c r="H17" i="48"/>
  <c r="A17" i="48" s="1"/>
  <c r="C18" i="41"/>
  <c r="H17" i="41"/>
  <c r="A17" i="41" s="1"/>
  <c r="C19" i="48" l="1"/>
  <c r="H18" i="48"/>
  <c r="A18" i="48" s="1"/>
  <c r="C19" i="41"/>
  <c r="H18" i="41"/>
  <c r="A18" i="41" s="1"/>
  <c r="C20" i="48" l="1"/>
  <c r="C21" i="48" s="1"/>
  <c r="H19" i="48"/>
  <c r="A19" i="48" s="1"/>
  <c r="C20" i="41"/>
  <c r="H19" i="41"/>
  <c r="A19" i="41" s="1"/>
  <c r="H20" i="48" l="1"/>
  <c r="A20" i="48" s="1"/>
  <c r="C21" i="41"/>
  <c r="H20" i="41"/>
  <c r="A20" i="41" s="1"/>
  <c r="C22" i="48" l="1"/>
  <c r="H21" i="48"/>
  <c r="A21" i="48" s="1"/>
  <c r="C22" i="41"/>
  <c r="H21" i="41"/>
  <c r="A21" i="41" s="1"/>
  <c r="C23" i="48" l="1"/>
  <c r="H22" i="48"/>
  <c r="A22" i="48" s="1"/>
  <c r="C23" i="41"/>
  <c r="H22" i="41"/>
  <c r="A22" i="41" s="1"/>
  <c r="C24" i="48" l="1"/>
  <c r="H23" i="48"/>
  <c r="A23" i="48" s="1"/>
  <c r="C24" i="41"/>
  <c r="H23" i="41"/>
  <c r="A23" i="41" s="1"/>
  <c r="C25" i="48" l="1"/>
  <c r="H24" i="48"/>
  <c r="A24" i="48" s="1"/>
  <c r="C25" i="41"/>
  <c r="H24" i="41"/>
  <c r="A24" i="41" s="1"/>
  <c r="C26" i="48" l="1"/>
  <c r="H25" i="48"/>
  <c r="A25" i="48" s="1"/>
  <c r="C26" i="41"/>
  <c r="H25" i="41"/>
  <c r="A25" i="41" s="1"/>
  <c r="C27" i="48" l="1"/>
  <c r="H26" i="48"/>
  <c r="A26" i="48" s="1"/>
  <c r="C27" i="41"/>
  <c r="H26" i="41"/>
  <c r="A26" i="41" s="1"/>
  <c r="C28" i="48" l="1"/>
  <c r="H27" i="48"/>
  <c r="A27" i="48" s="1"/>
  <c r="C28" i="41"/>
  <c r="H27" i="41"/>
  <c r="A27" i="41" s="1"/>
  <c r="C29" i="48" l="1"/>
  <c r="H28" i="48"/>
  <c r="A28" i="48" s="1"/>
  <c r="C29" i="41"/>
  <c r="H28" i="41"/>
  <c r="A28" i="41" s="1"/>
  <c r="C30" i="48" l="1"/>
  <c r="H29" i="48"/>
  <c r="A29" i="48" s="1"/>
  <c r="C30" i="41"/>
  <c r="H29" i="41"/>
  <c r="A29" i="41" s="1"/>
  <c r="C31" i="48" l="1"/>
  <c r="H30" i="48"/>
  <c r="A30" i="48" s="1"/>
  <c r="C31" i="41"/>
  <c r="H30" i="41"/>
  <c r="A30" i="41" s="1"/>
  <c r="C32" i="48" l="1"/>
  <c r="H31" i="48"/>
  <c r="A31" i="48" s="1"/>
  <c r="C32" i="41"/>
  <c r="H31" i="41"/>
  <c r="A31" i="41" s="1"/>
  <c r="C33" i="48" l="1"/>
  <c r="H32" i="48"/>
  <c r="A32" i="48" s="1"/>
  <c r="C33" i="41"/>
  <c r="H32" i="41"/>
  <c r="A32" i="41" s="1"/>
  <c r="C34" i="48" l="1"/>
  <c r="H33" i="48"/>
  <c r="A33" i="48" s="1"/>
  <c r="C34" i="41"/>
  <c r="H33" i="41"/>
  <c r="A33" i="41" s="1"/>
  <c r="C35" i="48" l="1"/>
  <c r="H34" i="48"/>
  <c r="A34" i="48" s="1"/>
  <c r="C35" i="41"/>
  <c r="H34" i="41"/>
  <c r="A34" i="41" s="1"/>
  <c r="C36" i="48" l="1"/>
  <c r="H35" i="48"/>
  <c r="A35" i="48" s="1"/>
  <c r="C36" i="41"/>
  <c r="H35" i="41"/>
  <c r="A35" i="41" s="1"/>
  <c r="C37" i="48" l="1"/>
  <c r="C8" i="49" s="1"/>
  <c r="H8" i="49" s="1"/>
  <c r="A8" i="49" s="1"/>
  <c r="H36" i="48"/>
  <c r="A36" i="48" s="1"/>
  <c r="C37" i="41"/>
  <c r="H36" i="41"/>
  <c r="A36" i="41" s="1"/>
  <c r="C9" i="49" l="1"/>
  <c r="H37" i="48"/>
  <c r="A37" i="48" s="1"/>
  <c r="C8" i="42"/>
  <c r="H37" i="41"/>
  <c r="A37" i="41" s="1"/>
  <c r="C10" i="49" l="1"/>
  <c r="H9" i="49"/>
  <c r="A9" i="49" s="1"/>
  <c r="C9" i="42"/>
  <c r="H8" i="42"/>
  <c r="A8" i="42" s="1"/>
  <c r="C11" i="49" l="1"/>
  <c r="H10" i="49"/>
  <c r="A10" i="49" s="1"/>
  <c r="C10" i="42"/>
  <c r="H9" i="42"/>
  <c r="A9" i="42" s="1"/>
  <c r="C12" i="49" l="1"/>
  <c r="H11" i="49"/>
  <c r="A11" i="49" s="1"/>
  <c r="C11" i="42"/>
  <c r="H10" i="42"/>
  <c r="A10" i="42" s="1"/>
  <c r="C13" i="49" l="1"/>
  <c r="H12" i="49"/>
  <c r="A12" i="49" s="1"/>
  <c r="C12" i="42"/>
  <c r="H11" i="42"/>
  <c r="A11" i="42" s="1"/>
  <c r="C14" i="49" l="1"/>
  <c r="H13" i="49"/>
  <c r="A13" i="49" s="1"/>
  <c r="C13" i="42"/>
  <c r="H12" i="42"/>
  <c r="A12" i="42" s="1"/>
  <c r="C15" i="49" l="1"/>
  <c r="H14" i="49"/>
  <c r="A14" i="49" s="1"/>
  <c r="C14" i="42"/>
  <c r="H13" i="42"/>
  <c r="A13" i="42" s="1"/>
  <c r="C16" i="49" l="1"/>
  <c r="H15" i="49"/>
  <c r="A15" i="49" s="1"/>
  <c r="C15" i="42"/>
  <c r="H14" i="42"/>
  <c r="A14" i="42" s="1"/>
  <c r="C17" i="49" l="1"/>
  <c r="H16" i="49"/>
  <c r="A16" i="49" s="1"/>
  <c r="C16" i="42"/>
  <c r="H15" i="42"/>
  <c r="A15" i="42" s="1"/>
  <c r="C18" i="49" l="1"/>
  <c r="H17" i="49"/>
  <c r="A17" i="49" s="1"/>
  <c r="C17" i="42"/>
  <c r="H16" i="42"/>
  <c r="A16" i="42" s="1"/>
  <c r="C19" i="49" l="1"/>
  <c r="H18" i="49"/>
  <c r="A18" i="49" s="1"/>
  <c r="C18" i="42"/>
  <c r="H17" i="42"/>
  <c r="A17" i="42" s="1"/>
  <c r="C20" i="49" l="1"/>
  <c r="H19" i="49"/>
  <c r="A19" i="49" s="1"/>
  <c r="C19" i="42"/>
  <c r="H18" i="42"/>
  <c r="A18" i="42" s="1"/>
  <c r="C21" i="49" l="1"/>
  <c r="H20" i="49"/>
  <c r="A20" i="49" s="1"/>
  <c r="C20" i="42"/>
  <c r="H19" i="42"/>
  <c r="A19" i="42" s="1"/>
  <c r="C22" i="49" l="1"/>
  <c r="H21" i="49"/>
  <c r="A21" i="49" s="1"/>
  <c r="C21" i="42"/>
  <c r="H20" i="42"/>
  <c r="A20" i="42" s="1"/>
  <c r="C23" i="49" l="1"/>
  <c r="H22" i="49"/>
  <c r="A22" i="49" s="1"/>
  <c r="C22" i="42"/>
  <c r="H21" i="42"/>
  <c r="A21" i="42" s="1"/>
  <c r="C24" i="49" l="1"/>
  <c r="H23" i="49"/>
  <c r="A23" i="49" s="1"/>
  <c r="C23" i="42"/>
  <c r="H22" i="42"/>
  <c r="A22" i="42" s="1"/>
  <c r="C25" i="49" l="1"/>
  <c r="H24" i="49"/>
  <c r="A24" i="49" s="1"/>
  <c r="C24" i="42"/>
  <c r="H23" i="42"/>
  <c r="A23" i="42" s="1"/>
  <c r="C26" i="49" l="1"/>
  <c r="H25" i="49"/>
  <c r="A25" i="49" s="1"/>
  <c r="C25" i="42"/>
  <c r="H24" i="42"/>
  <c r="A24" i="42" s="1"/>
  <c r="C27" i="49" l="1"/>
  <c r="H26" i="49"/>
  <c r="A26" i="49" s="1"/>
  <c r="C26" i="42"/>
  <c r="H25" i="42"/>
  <c r="A25" i="42" s="1"/>
  <c r="C28" i="49" l="1"/>
  <c r="H27" i="49"/>
  <c r="A27" i="49" s="1"/>
  <c r="C27" i="42"/>
  <c r="H26" i="42"/>
  <c r="A26" i="42" s="1"/>
  <c r="C29" i="49" l="1"/>
  <c r="H28" i="49"/>
  <c r="A28" i="49" s="1"/>
  <c r="C28" i="42"/>
  <c r="H27" i="42"/>
  <c r="A27" i="42" s="1"/>
  <c r="C30" i="49" l="1"/>
  <c r="H29" i="49"/>
  <c r="A29" i="49" s="1"/>
  <c r="C29" i="42"/>
  <c r="H28" i="42"/>
  <c r="A28" i="42" s="1"/>
  <c r="C31" i="49" l="1"/>
  <c r="H30" i="49"/>
  <c r="A30" i="49" s="1"/>
  <c r="C30" i="42"/>
  <c r="H29" i="42"/>
  <c r="A29" i="42" s="1"/>
  <c r="C32" i="49" l="1"/>
  <c r="H31" i="49"/>
  <c r="A31" i="49" s="1"/>
  <c r="C31" i="42"/>
  <c r="H30" i="42"/>
  <c r="A30" i="42" s="1"/>
  <c r="C33" i="49" l="1"/>
  <c r="H32" i="49"/>
  <c r="A32" i="49" s="1"/>
  <c r="C32" i="42"/>
  <c r="H31" i="42"/>
  <c r="A31" i="42" s="1"/>
  <c r="C34" i="49" l="1"/>
  <c r="H33" i="49"/>
  <c r="A33" i="49" s="1"/>
  <c r="C33" i="42"/>
  <c r="H32" i="42"/>
  <c r="A32" i="42" s="1"/>
  <c r="C35" i="49" l="1"/>
  <c r="H34" i="49"/>
  <c r="A34" i="49" s="1"/>
  <c r="C34" i="42"/>
  <c r="H33" i="42"/>
  <c r="A33" i="42" s="1"/>
  <c r="C36" i="49" l="1"/>
  <c r="H35" i="49"/>
  <c r="A35" i="49" s="1"/>
  <c r="C35" i="42"/>
  <c r="H34" i="42"/>
  <c r="A34" i="42" s="1"/>
  <c r="C37" i="49" l="1"/>
  <c r="H36" i="49"/>
  <c r="A36" i="49" s="1"/>
  <c r="C36" i="42"/>
  <c r="H35" i="42"/>
  <c r="A35" i="42" s="1"/>
  <c r="C38" i="49" l="1"/>
  <c r="H38" i="49" s="1"/>
  <c r="A38" i="49" s="1"/>
  <c r="H37" i="49"/>
  <c r="A37" i="49" s="1"/>
  <c r="C37" i="42"/>
  <c r="H36" i="42"/>
  <c r="A36" i="42" s="1"/>
  <c r="C38" i="42" l="1"/>
  <c r="H37" i="42"/>
  <c r="A37" i="42" s="1"/>
  <c r="C8" i="43" l="1"/>
  <c r="H38" i="42"/>
  <c r="A38" i="42" s="1"/>
  <c r="C9" i="43" l="1"/>
  <c r="H9" i="43" s="1"/>
  <c r="A9" i="43" s="1"/>
  <c r="H8" i="43"/>
  <c r="A8" i="43" s="1"/>
  <c r="C10" i="43" l="1"/>
  <c r="C11" i="43" s="1"/>
  <c r="H10" i="43" l="1"/>
  <c r="A10" i="43" s="1"/>
  <c r="C12" i="43"/>
  <c r="H11" i="43"/>
  <c r="A11" i="43" s="1"/>
  <c r="C13" i="43" l="1"/>
  <c r="H12" i="43"/>
  <c r="A12" i="43" s="1"/>
  <c r="C14" i="43" l="1"/>
  <c r="H13" i="43"/>
  <c r="A13" i="43" s="1"/>
  <c r="C15" i="43" l="1"/>
  <c r="H14" i="43"/>
  <c r="A14" i="43" s="1"/>
  <c r="C16" i="43" l="1"/>
  <c r="H15" i="43"/>
  <c r="A15" i="43" s="1"/>
  <c r="C17" i="43" l="1"/>
  <c r="H16" i="43"/>
  <c r="A16" i="43" s="1"/>
  <c r="C18" i="43" l="1"/>
  <c r="H17" i="43"/>
  <c r="A17" i="43" s="1"/>
  <c r="C19" i="43" l="1"/>
  <c r="H18" i="43"/>
  <c r="A18" i="43" s="1"/>
  <c r="C20" i="43" l="1"/>
  <c r="H19" i="43"/>
  <c r="A19" i="43" s="1"/>
  <c r="C21" i="43" l="1"/>
  <c r="H20" i="43"/>
  <c r="A20" i="43" s="1"/>
  <c r="C22" i="43" l="1"/>
  <c r="H21" i="43"/>
  <c r="A21" i="43" s="1"/>
  <c r="C23" i="43" l="1"/>
  <c r="H22" i="43"/>
  <c r="A22" i="43" s="1"/>
  <c r="C24" i="43" l="1"/>
  <c r="H23" i="43"/>
  <c r="A23" i="43" s="1"/>
  <c r="C25" i="43" l="1"/>
  <c r="H24" i="43"/>
  <c r="A24" i="43" s="1"/>
  <c r="C26" i="43" l="1"/>
  <c r="H25" i="43"/>
  <c r="A25" i="43" s="1"/>
  <c r="C27" i="43" l="1"/>
  <c r="H26" i="43"/>
  <c r="A26" i="43" s="1"/>
  <c r="C28" i="43" l="1"/>
  <c r="H27" i="43"/>
  <c r="A27" i="43" s="1"/>
  <c r="C29" i="43" l="1"/>
  <c r="H28" i="43"/>
  <c r="A28" i="43" s="1"/>
  <c r="C30" i="43" l="1"/>
  <c r="H29" i="43"/>
  <c r="A29" i="43" s="1"/>
  <c r="C31" i="43" l="1"/>
  <c r="H30" i="43"/>
  <c r="A30" i="43" s="1"/>
  <c r="C32" i="43" l="1"/>
  <c r="H31" i="43"/>
  <c r="A31" i="43" s="1"/>
  <c r="C33" i="43" l="1"/>
  <c r="H32" i="43"/>
  <c r="A32" i="43" s="1"/>
  <c r="C34" i="43" l="1"/>
  <c r="H33" i="43"/>
  <c r="A33" i="43" s="1"/>
  <c r="C35" i="43" l="1"/>
  <c r="H34" i="43"/>
  <c r="A34" i="43" s="1"/>
  <c r="C36" i="43" l="1"/>
  <c r="H35" i="43"/>
  <c r="A35" i="43" s="1"/>
  <c r="C37" i="43" l="1"/>
  <c r="H36" i="43"/>
  <c r="A36" i="43" s="1"/>
  <c r="C38" i="43" l="1"/>
  <c r="H37" i="43"/>
  <c r="A37" i="43" s="1"/>
  <c r="C8" i="44" l="1"/>
  <c r="H38" i="43"/>
  <c r="A38" i="43" s="1"/>
  <c r="C9" i="44" l="1"/>
  <c r="H9" i="44" s="1"/>
  <c r="A9" i="44" s="1"/>
  <c r="H8" i="44"/>
  <c r="A8" i="44" s="1"/>
  <c r="C10" i="44" l="1"/>
  <c r="C11" i="44" s="1"/>
  <c r="H10" i="44" l="1"/>
  <c r="A10" i="44" s="1"/>
  <c r="C12" i="44"/>
  <c r="H11" i="44"/>
  <c r="A11" i="44" s="1"/>
  <c r="C13" i="44" l="1"/>
  <c r="H12" i="44"/>
  <c r="A12" i="44" s="1"/>
  <c r="C14" i="44" l="1"/>
  <c r="H13" i="44"/>
  <c r="A13" i="44" s="1"/>
  <c r="C15" i="44" l="1"/>
  <c r="H14" i="44"/>
  <c r="A14" i="44" s="1"/>
  <c r="C16" i="44" l="1"/>
  <c r="H15" i="44"/>
  <c r="A15" i="44" s="1"/>
  <c r="C17" i="44" l="1"/>
  <c r="H16" i="44"/>
  <c r="A16" i="44" s="1"/>
  <c r="C18" i="44" l="1"/>
  <c r="H17" i="44"/>
  <c r="A17" i="44" s="1"/>
  <c r="C19" i="44" l="1"/>
  <c r="H18" i="44"/>
  <c r="A18" i="44" s="1"/>
  <c r="C20" i="44" l="1"/>
  <c r="H19" i="44"/>
  <c r="A19" i="44" s="1"/>
  <c r="C21" i="44" l="1"/>
  <c r="H20" i="44"/>
  <c r="A20" i="44" s="1"/>
  <c r="C22" i="44" l="1"/>
  <c r="H21" i="44"/>
  <c r="A21" i="44" s="1"/>
  <c r="C23" i="44" l="1"/>
  <c r="H22" i="44"/>
  <c r="A22" i="44" s="1"/>
  <c r="C24" i="44" l="1"/>
  <c r="H23" i="44"/>
  <c r="A23" i="44" s="1"/>
  <c r="C25" i="44" l="1"/>
  <c r="H24" i="44"/>
  <c r="A24" i="44" s="1"/>
  <c r="C26" i="44" l="1"/>
  <c r="H25" i="44"/>
  <c r="A25" i="44" s="1"/>
  <c r="C27" i="44" l="1"/>
  <c r="H26" i="44"/>
  <c r="A26" i="44" s="1"/>
  <c r="C28" i="44" l="1"/>
  <c r="H27" i="44"/>
  <c r="A27" i="44" s="1"/>
  <c r="C29" i="44" l="1"/>
  <c r="H28" i="44"/>
  <c r="A28" i="44" s="1"/>
  <c r="C30" i="44" l="1"/>
  <c r="H29" i="44"/>
  <c r="A29" i="44" s="1"/>
  <c r="C31" i="44" l="1"/>
  <c r="H30" i="44"/>
  <c r="A30" i="44" s="1"/>
  <c r="C32" i="44" l="1"/>
  <c r="H31" i="44"/>
  <c r="A31" i="44" s="1"/>
  <c r="C33" i="44" l="1"/>
  <c r="H32" i="44"/>
  <c r="A32" i="44" s="1"/>
  <c r="C34" i="44" l="1"/>
  <c r="H33" i="44"/>
  <c r="A33" i="44" s="1"/>
  <c r="C35" i="44" l="1"/>
  <c r="H34" i="44"/>
  <c r="A34" i="44" s="1"/>
  <c r="C36" i="44" l="1"/>
  <c r="H36" i="44" s="1"/>
  <c r="A36" i="44" s="1"/>
  <c r="H35" i="44"/>
  <c r="A35"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C11" authorId="0" shapeId="0" xr:uid="{00000000-0006-0000-0000-000001000000}">
      <text>
        <r>
          <rPr>
            <b/>
            <sz val="9"/>
            <color indexed="81"/>
            <rFont val="Tahoma"/>
            <family val="2"/>
          </rPr>
          <t xml:space="preserve">You will need to calculate your minutes on your own with the BRIEF report. You DO NOT use the Timetable sheets to calculate the time.
</t>
        </r>
        <r>
          <rPr>
            <sz val="9"/>
            <color indexed="81"/>
            <rFont val="Tahoma"/>
            <family val="2"/>
          </rPr>
          <t xml:space="preserve">
</t>
        </r>
        <r>
          <rPr>
            <b/>
            <sz val="9"/>
            <color indexed="81"/>
            <rFont val="Tahoma"/>
            <family val="2"/>
          </rPr>
          <t>PUT YOUR NUMBER OF OCCURENCES IN THIS REPORT.</t>
        </r>
      </text>
    </comment>
    <comment ref="D11" authorId="0" shapeId="0" xr:uid="{00000000-0006-0000-0000-000002000000}">
      <text>
        <r>
          <rPr>
            <b/>
            <sz val="9"/>
            <color indexed="81"/>
            <rFont val="Tahoma"/>
            <family val="2"/>
          </rPr>
          <t xml:space="preserve">You will need to calculate your minutes on your own with the BRIEF report. You DO NOT use the Timetable sheets to calculate the time.
</t>
        </r>
        <r>
          <rPr>
            <sz val="9"/>
            <color indexed="81"/>
            <rFont val="Tahoma"/>
            <family val="2"/>
          </rPr>
          <t xml:space="preserve">
</t>
        </r>
        <r>
          <rPr>
            <b/>
            <sz val="9"/>
            <color indexed="81"/>
            <rFont val="Tahoma"/>
            <family val="2"/>
          </rPr>
          <t>PUT YOUR NUMBER OF OCCURENCES IN THIS REPORT.</t>
        </r>
      </text>
    </comment>
    <comment ref="F11" authorId="0" shapeId="0" xr:uid="{00000000-0006-0000-0000-000003000000}">
      <text>
        <r>
          <rPr>
            <b/>
            <sz val="9"/>
            <color indexed="81"/>
            <rFont val="Tahoma"/>
            <family val="2"/>
          </rPr>
          <t>The DETAILED report requires you to input your timetable in the appropriate sheets and it will then calculate your time.  For a QUICKER review of your time, use the BREIF report.
YOU NEED TO PUT THE OCCURENCES IN THE BRIEF REPORT.</t>
        </r>
      </text>
    </comment>
    <comment ref="G11" authorId="0" shapeId="0" xr:uid="{00000000-0006-0000-0000-000004000000}">
      <text>
        <r>
          <rPr>
            <b/>
            <sz val="9"/>
            <color indexed="81"/>
            <rFont val="Tahoma"/>
            <family val="2"/>
          </rPr>
          <t>The DETAILED report requires you to input your timetable in the appropriate sheets and it will then calculate your time.  For a QUICKER review of your time, use the BREIF report.
YOU NEED TO PUT THE OCCURENCES IN THE BRIEF REPORT.</t>
        </r>
      </text>
    </comment>
    <comment ref="C12" authorId="0" shapeId="0" xr:uid="{00000000-0006-0000-0000-000005000000}">
      <text>
        <r>
          <rPr>
            <b/>
            <sz val="9"/>
            <color indexed="81"/>
            <rFont val="Tahoma"/>
            <family val="2"/>
          </rPr>
          <t>You will need to calculate your minutes on your own with the BRIEF report. You DO NOT use the Timetable sheets to calculate the time.
PUT YOUR NUMBER OF OCCURENCES IN THIS REPORT.</t>
        </r>
      </text>
    </comment>
    <comment ref="D12" authorId="0" shapeId="0" xr:uid="{00000000-0006-0000-0000-000006000000}">
      <text>
        <r>
          <rPr>
            <b/>
            <sz val="9"/>
            <color indexed="81"/>
            <rFont val="Tahoma"/>
            <family val="2"/>
          </rPr>
          <t xml:space="preserve">You will need to calculate your minutes on your own with the BRIEF report. You DO NOT use the Timetable sheets to calculate the time.
</t>
        </r>
        <r>
          <rPr>
            <sz val="9"/>
            <color indexed="81"/>
            <rFont val="Tahoma"/>
            <family val="2"/>
          </rPr>
          <t xml:space="preserve">
</t>
        </r>
        <r>
          <rPr>
            <b/>
            <sz val="9"/>
            <color indexed="81"/>
            <rFont val="Tahoma"/>
            <family val="2"/>
          </rPr>
          <t>PUT YOUR NUMBER OF OCCURENCES IN THIS REPORT.</t>
        </r>
      </text>
    </comment>
    <comment ref="F12" authorId="0" shapeId="0" xr:uid="{00000000-0006-0000-0000-000007000000}">
      <text>
        <r>
          <rPr>
            <b/>
            <sz val="9"/>
            <color indexed="81"/>
            <rFont val="Tahoma"/>
            <family val="2"/>
          </rPr>
          <t>The DETAILED report requires you to input your timetable in the appropriate sheets and it will then calculate your time.  For a QUICKER review of your time, use the BREIF report.
YOU NEED TO PUT THE OCCURENCES IN THE BRIEF REPORT.</t>
        </r>
      </text>
    </comment>
    <comment ref="G12" authorId="0" shapeId="0" xr:uid="{00000000-0006-0000-0000-000008000000}">
      <text>
        <r>
          <rPr>
            <b/>
            <sz val="9"/>
            <color indexed="81"/>
            <rFont val="Tahoma"/>
            <family val="2"/>
          </rPr>
          <t>The DETAILED report requires you to input your timetable in the appropriate sheets and it will then calculate your time.  For a QUICKER review of your time, use the BREIF report.
YOU NEED TO PUT THE OCCURENCES IN THE BRIEF REPORT.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9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9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9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9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9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9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9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9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09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09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 ref="E40" authorId="0" shapeId="0" xr:uid="{00000000-0006-0000-0900-00000B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A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A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A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A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A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A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A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A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0A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0A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 ref="E40" authorId="0" shapeId="0" xr:uid="{00000000-0006-0000-0A00-00000B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B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B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B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B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B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B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B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B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0B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0B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 ref="E40" authorId="0" shapeId="0" xr:uid="{00000000-0006-0000-0B00-00000B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C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C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C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C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C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C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E40" authorId="0" shapeId="0" xr:uid="{00000000-0006-0000-0C00-000007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D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D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D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D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D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D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D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D00-000008000000}">
      <text>
        <r>
          <rPr>
            <b/>
            <u/>
            <sz val="9"/>
            <color rgb="FF000000"/>
            <rFont val="Tahoma"/>
            <family val="2"/>
          </rPr>
          <t>Supervision Tip:</t>
        </r>
        <r>
          <rPr>
            <b/>
            <sz val="9"/>
            <color rgb="FF000000"/>
            <rFont val="Tahoma"/>
            <family val="2"/>
          </rPr>
          <t xml:space="preserve"> Enter the time your assigned supervision ends.</t>
        </r>
      </text>
    </comment>
    <comment ref="C5" authorId="0" shapeId="0" xr:uid="{00000000-0006-0000-0D00-000009000000}">
      <text>
        <r>
          <rPr>
            <b/>
            <u/>
            <sz val="9"/>
            <color rgb="FF000000"/>
            <rFont val="Tahoma"/>
            <family val="2"/>
          </rPr>
          <t>Transition/Break Tip:</t>
        </r>
        <r>
          <rPr>
            <b/>
            <sz val="9"/>
            <color rgb="FF000000"/>
            <rFont val="Tahoma"/>
            <family val="2"/>
          </rPr>
          <t xml:space="preserve"> Enter the time you are required to supervise for a transition or break.</t>
        </r>
        <r>
          <rPr>
            <sz val="9"/>
            <color rgb="FF000000"/>
            <rFont val="Tahoma"/>
            <family val="2"/>
          </rPr>
          <t xml:space="preserve">
</t>
        </r>
      </text>
    </comment>
    <comment ref="D5" authorId="0" shapeId="0" xr:uid="{00000000-0006-0000-0D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 ref="E40" authorId="0" shapeId="0" xr:uid="{00000000-0006-0000-0D00-00000B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0E00-000001000000}">
      <text>
        <r>
          <rPr>
            <b/>
            <sz val="14"/>
            <color indexed="81"/>
            <rFont val="Tahoma"/>
            <family val="2"/>
          </rPr>
          <t>Click on a cell below to move to the correct day.</t>
        </r>
      </text>
    </comment>
    <comment ref="E2" authorId="0" shapeId="0" xr:uid="{00000000-0006-0000-0E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0E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0E00-000004000000}">
      <text>
        <r>
          <rPr>
            <b/>
            <sz val="9"/>
            <color indexed="81"/>
            <rFont val="Tahoma"/>
            <family val="2"/>
          </rPr>
          <t>These are the total number of minutes worked for this specific day.</t>
        </r>
      </text>
    </comment>
    <comment ref="F6" authorId="0" shapeId="0" xr:uid="{00000000-0006-0000-0E00-000005000000}">
      <text>
        <r>
          <rPr>
            <b/>
            <sz val="12"/>
            <color indexed="81"/>
            <rFont val="Tahoma"/>
            <family val="2"/>
          </rPr>
          <t>If this cell is red AND 0.00, it needs you to input your FTE on the Hours Summary page  and have completed your timetable inputs.</t>
        </r>
        <r>
          <rPr>
            <sz val="9"/>
            <color indexed="81"/>
            <rFont val="Tahoma"/>
            <family val="2"/>
          </rPr>
          <t xml:space="preserve">
</t>
        </r>
      </text>
    </comment>
    <comment ref="D7" authorId="0" shapeId="0" xr:uid="{00000000-0006-0000-0E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0E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0E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0E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0E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0F00-000001000000}">
      <text>
        <r>
          <rPr>
            <b/>
            <sz val="14"/>
            <color indexed="81"/>
            <rFont val="Tahoma"/>
            <family val="2"/>
          </rPr>
          <t>Click on a cell below to move to the correct day.</t>
        </r>
      </text>
    </comment>
    <comment ref="E2" authorId="0" shapeId="0" xr:uid="{00000000-0006-0000-0F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0F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0F00-000004000000}">
      <text>
        <r>
          <rPr>
            <b/>
            <sz val="9"/>
            <color indexed="81"/>
            <rFont val="Tahoma"/>
            <family val="2"/>
          </rPr>
          <t>These are the total number of minutes worked for this specific day.</t>
        </r>
      </text>
    </comment>
    <comment ref="F6" authorId="0" shapeId="0" xr:uid="{00000000-0006-0000-0F00-000005000000}">
      <text>
        <r>
          <rPr>
            <b/>
            <sz val="11"/>
            <color indexed="81"/>
            <rFont val="Tahoma"/>
            <family val="2"/>
          </rPr>
          <t>If this cell is red AND 0.00, it needs you to input your FTE above and have completed your timetable inputs.</t>
        </r>
        <r>
          <rPr>
            <sz val="11"/>
            <color indexed="81"/>
            <rFont val="Tahoma"/>
            <family val="2"/>
          </rPr>
          <t xml:space="preserve">
</t>
        </r>
      </text>
    </comment>
    <comment ref="D7" authorId="0" shapeId="0" xr:uid="{00000000-0006-0000-0F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0F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0F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0F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0F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000-000001000000}">
      <text>
        <r>
          <rPr>
            <b/>
            <sz val="14"/>
            <color indexed="81"/>
            <rFont val="Tahoma"/>
            <family val="2"/>
          </rPr>
          <t>Click on a cell below to move to the correct day.</t>
        </r>
      </text>
    </comment>
    <comment ref="E2" authorId="0" shapeId="0" xr:uid="{00000000-0006-0000-10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0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000-000004000000}">
      <text>
        <r>
          <rPr>
            <b/>
            <sz val="9"/>
            <color indexed="81"/>
            <rFont val="Tahoma"/>
            <family val="2"/>
          </rPr>
          <t>These are the total number of minutes worked for this specific day.</t>
        </r>
      </text>
    </comment>
    <comment ref="F6" authorId="0" shapeId="0" xr:uid="{00000000-0006-0000-1000-000005000000}">
      <text>
        <r>
          <rPr>
            <b/>
            <sz val="12"/>
            <color indexed="81"/>
            <rFont val="Tahoma"/>
            <family val="2"/>
          </rPr>
          <t>If this cell is red AND 0.00, it needs you to input your FTE above and have completed your timetable inputs.</t>
        </r>
        <r>
          <rPr>
            <sz val="12"/>
            <color indexed="81"/>
            <rFont val="Tahoma"/>
            <family val="2"/>
          </rPr>
          <t xml:space="preserve">
</t>
        </r>
      </text>
    </comment>
    <comment ref="D7" authorId="0" shapeId="0" xr:uid="{00000000-0006-0000-10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0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0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0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0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100-000001000000}">
      <text>
        <r>
          <rPr>
            <b/>
            <sz val="14"/>
            <color indexed="81"/>
            <rFont val="Tahoma"/>
            <family val="2"/>
          </rPr>
          <t>Click on a cell below to move to the correct day.</t>
        </r>
      </text>
    </comment>
    <comment ref="E2" authorId="0" shapeId="0" xr:uid="{00000000-0006-0000-11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1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100-000004000000}">
      <text>
        <r>
          <rPr>
            <b/>
            <sz val="9"/>
            <color indexed="81"/>
            <rFont val="Tahoma"/>
            <family val="2"/>
          </rPr>
          <t>These are the total number of minutes worked for this specific day.</t>
        </r>
      </text>
    </comment>
    <comment ref="F6" authorId="0" shapeId="0" xr:uid="{00000000-0006-0000-1100-000005000000}">
      <text>
        <r>
          <rPr>
            <b/>
            <sz val="12"/>
            <color indexed="81"/>
            <rFont val="Tahoma"/>
            <family val="2"/>
          </rPr>
          <t>If this cell is red AND 0.00, it needs you to input your FTE above and have completed your timetable inputs</t>
        </r>
        <r>
          <rPr>
            <b/>
            <sz val="9"/>
            <color indexed="81"/>
            <rFont val="Tahoma"/>
            <family val="2"/>
          </rPr>
          <t>.</t>
        </r>
        <r>
          <rPr>
            <sz val="9"/>
            <color indexed="81"/>
            <rFont val="Tahoma"/>
            <family val="2"/>
          </rPr>
          <t xml:space="preserve">
</t>
        </r>
      </text>
    </comment>
    <comment ref="D7" authorId="0" shapeId="0" xr:uid="{00000000-0006-0000-11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1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1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1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1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200-000001000000}">
      <text>
        <r>
          <rPr>
            <b/>
            <sz val="14"/>
            <color indexed="81"/>
            <rFont val="Tahoma"/>
            <family val="2"/>
          </rPr>
          <t>Click on a cell below to move to the correct day.</t>
        </r>
      </text>
    </comment>
    <comment ref="E2" authorId="0" shapeId="0" xr:uid="{00000000-0006-0000-12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2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200-000004000000}">
      <text>
        <r>
          <rPr>
            <b/>
            <sz val="9"/>
            <color indexed="81"/>
            <rFont val="Tahoma"/>
            <family val="2"/>
          </rPr>
          <t>These are the total number of minutes worked for this specific day.</t>
        </r>
      </text>
    </comment>
    <comment ref="F6" authorId="0" shapeId="0" xr:uid="{00000000-0006-0000-1200-000005000000}">
      <text>
        <r>
          <rPr>
            <b/>
            <sz val="12"/>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2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2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2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2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2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Neil Hepburn</author>
    <author>Sean Brown</author>
  </authors>
  <commentList>
    <comment ref="C4" authorId="0" shapeId="0" xr:uid="{7D6BF556-447B-47F6-8837-892592CFF0B2}">
      <text>
        <r>
          <rPr>
            <b/>
            <sz val="9"/>
            <color indexed="81"/>
            <rFont val="Tahoma"/>
            <family val="2"/>
          </rPr>
          <t>Enter your FTE on the Home tab</t>
        </r>
      </text>
    </comment>
    <comment ref="C5" authorId="0" shapeId="0" xr:uid="{9C19C3B6-C9D6-448D-B3AB-0C415BF8E9F2}">
      <text>
        <r>
          <rPr>
            <b/>
            <sz val="9"/>
            <color indexed="81"/>
            <rFont val="Tahoma"/>
            <family val="2"/>
          </rPr>
          <t>Enter the typical assigned time in your school on the Home tab</t>
        </r>
      </text>
    </comment>
    <comment ref="B9" authorId="1" shapeId="0" xr:uid="{00000000-0006-0000-0100-000001000000}">
      <text>
        <r>
          <rPr>
            <b/>
            <sz val="9"/>
            <color indexed="81"/>
            <rFont val="Tahoma"/>
            <family val="2"/>
          </rPr>
          <t>This is the time you spend teaching the students.</t>
        </r>
        <r>
          <rPr>
            <sz val="9"/>
            <color indexed="81"/>
            <rFont val="Tahoma"/>
            <family val="2"/>
          </rPr>
          <t xml:space="preserve">
</t>
        </r>
      </text>
    </comment>
    <comment ref="C9" authorId="1" shapeId="0" xr:uid="{00000000-0006-0000-0100-000002000000}">
      <text>
        <r>
          <rPr>
            <b/>
            <sz val="9"/>
            <color indexed="81"/>
            <rFont val="Tahoma"/>
            <family val="2"/>
          </rPr>
          <t>This DOES NOT include your instructional time. It is the time spent for supervision, transition time, assigned meetings, and before/afterschool arrival/departure.</t>
        </r>
        <r>
          <rPr>
            <sz val="9"/>
            <color indexed="81"/>
            <rFont val="Tahoma"/>
            <family val="2"/>
          </rPr>
          <t xml:space="preserve">
</t>
        </r>
      </text>
    </comment>
    <comment ref="A22" authorId="1" shapeId="0" xr:uid="{00000000-0006-0000-0100-000003000000}">
      <text>
        <r>
          <rPr>
            <b/>
            <sz val="9"/>
            <color indexed="81"/>
            <rFont val="Tahoma"/>
            <family val="2"/>
          </rPr>
          <t>This column of cells REQUIRES you to include the number of occurences for each of the days in your rotation. This information is automatically share on the detailed page.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300-000001000000}">
      <text>
        <r>
          <rPr>
            <b/>
            <sz val="14"/>
            <color indexed="81"/>
            <rFont val="Tahoma"/>
            <family val="2"/>
          </rPr>
          <t>Click on a cell below to move to the correct day.</t>
        </r>
      </text>
    </comment>
    <comment ref="E2" authorId="0" shapeId="0" xr:uid="{00000000-0006-0000-13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3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300-000004000000}">
      <text>
        <r>
          <rPr>
            <b/>
            <sz val="9"/>
            <color indexed="81"/>
            <rFont val="Tahoma"/>
            <family val="2"/>
          </rPr>
          <t>These are the total number of minutes worked for this specific day.</t>
        </r>
      </text>
    </comment>
    <comment ref="F6" authorId="0" shapeId="0" xr:uid="{00000000-0006-0000-1300-000005000000}">
      <text>
        <r>
          <rPr>
            <b/>
            <sz val="12"/>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3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3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3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3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3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400-000001000000}">
      <text>
        <r>
          <rPr>
            <b/>
            <sz val="14"/>
            <color indexed="81"/>
            <rFont val="Tahoma"/>
            <family val="2"/>
          </rPr>
          <t>Click on a cell below to move to the correct day.</t>
        </r>
      </text>
    </comment>
    <comment ref="E2" authorId="0" shapeId="0" xr:uid="{00000000-0006-0000-14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4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400-000004000000}">
      <text>
        <r>
          <rPr>
            <b/>
            <sz val="9"/>
            <color indexed="81"/>
            <rFont val="Tahoma"/>
            <family val="2"/>
          </rPr>
          <t>These are the total number of minutes worked for this specific day.</t>
        </r>
      </text>
    </comment>
    <comment ref="F6" authorId="0" shapeId="0" xr:uid="{00000000-0006-0000-1400-000005000000}">
      <text>
        <r>
          <rPr>
            <b/>
            <sz val="12"/>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4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4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4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4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4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500-000001000000}">
      <text>
        <r>
          <rPr>
            <b/>
            <sz val="14"/>
            <color indexed="81"/>
            <rFont val="Tahoma"/>
            <family val="2"/>
          </rPr>
          <t>Click on a cell below to move to the correct day.</t>
        </r>
      </text>
    </comment>
    <comment ref="E2" authorId="0" shapeId="0" xr:uid="{00000000-0006-0000-15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5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500-000004000000}">
      <text>
        <r>
          <rPr>
            <b/>
            <sz val="9"/>
            <color indexed="81"/>
            <rFont val="Tahoma"/>
            <family val="2"/>
          </rPr>
          <t>These are the total number of minutes worked for this specific day.</t>
        </r>
      </text>
    </comment>
    <comment ref="F6" authorId="0" shapeId="0" xr:uid="{00000000-0006-0000-1500-000005000000}">
      <text>
        <r>
          <rPr>
            <b/>
            <sz val="12"/>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5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5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5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5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5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600-000001000000}">
      <text>
        <r>
          <rPr>
            <b/>
            <sz val="14"/>
            <color indexed="81"/>
            <rFont val="Tahoma"/>
            <family val="2"/>
          </rPr>
          <t>Click on a cell below to move to the correct day.</t>
        </r>
      </text>
    </comment>
    <comment ref="E2" authorId="0" shapeId="0" xr:uid="{00000000-0006-0000-16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6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600-000004000000}">
      <text>
        <r>
          <rPr>
            <b/>
            <sz val="9"/>
            <color indexed="81"/>
            <rFont val="Tahoma"/>
            <family val="2"/>
          </rPr>
          <t>These are the total number of minutes worked for this specific day.</t>
        </r>
      </text>
    </comment>
    <comment ref="F6" authorId="0" shapeId="0" xr:uid="{00000000-0006-0000-1600-000005000000}">
      <text>
        <r>
          <rPr>
            <b/>
            <sz val="12"/>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6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6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6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6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6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700-000001000000}">
      <text>
        <r>
          <rPr>
            <b/>
            <sz val="14"/>
            <color indexed="81"/>
            <rFont val="Tahoma"/>
            <family val="2"/>
          </rPr>
          <t>Click on a cell below to move to the correct day.</t>
        </r>
      </text>
    </comment>
    <comment ref="E2" authorId="0" shapeId="0" xr:uid="{00000000-0006-0000-17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7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700-000004000000}">
      <text>
        <r>
          <rPr>
            <b/>
            <sz val="9"/>
            <color indexed="81"/>
            <rFont val="Tahoma"/>
            <family val="2"/>
          </rPr>
          <t>These are the total number of minutes worked for this specific day.</t>
        </r>
      </text>
    </comment>
    <comment ref="F6" authorId="0" shapeId="0" xr:uid="{00000000-0006-0000-1700-000005000000}">
      <text>
        <r>
          <rPr>
            <b/>
            <sz val="12"/>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7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7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7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7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7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800-000001000000}">
      <text>
        <r>
          <rPr>
            <b/>
            <sz val="14"/>
            <color indexed="81"/>
            <rFont val="Tahoma"/>
            <family val="2"/>
          </rPr>
          <t>Click on a cell below to move to the correct day.</t>
        </r>
      </text>
    </comment>
    <comment ref="E2" authorId="0" shapeId="0" xr:uid="{00000000-0006-0000-18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8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800-000004000000}">
      <text>
        <r>
          <rPr>
            <b/>
            <sz val="9"/>
            <color indexed="81"/>
            <rFont val="Tahoma"/>
            <family val="2"/>
          </rPr>
          <t>These are the total number of minutes worked for this specific day.</t>
        </r>
      </text>
    </comment>
    <comment ref="F6" authorId="0" shapeId="0" xr:uid="{00000000-0006-0000-1800-000005000000}">
      <text>
        <r>
          <rPr>
            <b/>
            <sz val="12"/>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8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8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8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8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8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900-000001000000}">
      <text>
        <r>
          <rPr>
            <b/>
            <sz val="14"/>
            <color indexed="81"/>
            <rFont val="Tahoma"/>
            <family val="2"/>
          </rPr>
          <t>Click on a cell below to move to the correct day.</t>
        </r>
      </text>
    </comment>
    <comment ref="E2" authorId="0" shapeId="0" xr:uid="{00000000-0006-0000-19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9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900-000004000000}">
      <text>
        <r>
          <rPr>
            <b/>
            <sz val="9"/>
            <color indexed="81"/>
            <rFont val="Tahoma"/>
            <family val="2"/>
          </rPr>
          <t>These are the total number of minutes worked for this specific day.</t>
        </r>
      </text>
    </comment>
    <comment ref="F6" authorId="0" shapeId="0" xr:uid="{00000000-0006-0000-1900-000005000000}">
      <text>
        <r>
          <rPr>
            <b/>
            <sz val="12"/>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9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9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9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9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9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Sean Brown</author>
    <author>Sean D Brown</author>
  </authors>
  <commentList>
    <comment ref="H1" authorId="0" shapeId="0" xr:uid="{00000000-0006-0000-0200-000001000000}">
      <text>
        <r>
          <rPr>
            <sz val="18"/>
            <color indexed="81"/>
            <rFont val="Tahoma"/>
            <family val="2"/>
          </rPr>
          <t xml:space="preserve">Hours of Work Spreadsheet Tips and Tricks
1. Cells with a small </t>
        </r>
        <r>
          <rPr>
            <b/>
            <sz val="18"/>
            <color indexed="81"/>
            <rFont val="Tahoma"/>
            <family val="2"/>
          </rPr>
          <t xml:space="preserve">red triangle in the top right </t>
        </r>
        <r>
          <rPr>
            <sz val="18"/>
            <color indexed="81"/>
            <rFont val="Tahoma"/>
            <family val="2"/>
          </rPr>
          <t xml:space="preserve">corner have a helpful comment that can be displayed by placing your pointer on the cell.
2. Most cells on this page are locked and  </t>
        </r>
        <r>
          <rPr>
            <b/>
            <u/>
            <sz val="18"/>
            <color indexed="81"/>
            <rFont val="Tahoma"/>
            <family val="2"/>
          </rPr>
          <t>cannot</t>
        </r>
        <r>
          <rPr>
            <sz val="18"/>
            <color indexed="81"/>
            <rFont val="Tahoma"/>
            <family val="2"/>
          </rPr>
          <t xml:space="preserve"> be altered. The </t>
        </r>
        <r>
          <rPr>
            <b/>
            <sz val="18"/>
            <color indexed="81"/>
            <rFont val="Tahoma"/>
            <family val="2"/>
          </rPr>
          <t>"Number of Occurences</t>
        </r>
        <r>
          <rPr>
            <sz val="18"/>
            <color indexed="81"/>
            <rFont val="Tahoma"/>
            <family val="2"/>
          </rPr>
          <t xml:space="preserve">" cells for each day is the exception and needs to be entered.
3. The four blue rectangles at the top show your assignable hours, your FTE, and how many hours you have </t>
        </r>
        <r>
          <rPr>
            <b/>
            <u/>
            <sz val="18"/>
            <color indexed="81"/>
            <rFont val="Tahoma"/>
            <family val="2"/>
          </rPr>
          <t>left</t>
        </r>
        <r>
          <rPr>
            <sz val="18"/>
            <color indexed="81"/>
            <rFont val="Tahoma"/>
            <family val="2"/>
          </rPr>
          <t xml:space="preserve"> until you reach your </t>
        </r>
        <r>
          <rPr>
            <b/>
            <u/>
            <sz val="18"/>
            <color indexed="81"/>
            <rFont val="Tahoma"/>
            <family val="2"/>
          </rPr>
          <t>maximum assignable time</t>
        </r>
        <r>
          <rPr>
            <sz val="18"/>
            <color indexed="81"/>
            <rFont val="Tahoma"/>
            <family val="2"/>
          </rPr>
          <t xml:space="preserve">.  They are calculated based on the information you supply in the other sheets in this document.
4. The </t>
        </r>
        <r>
          <rPr>
            <b/>
            <sz val="18"/>
            <color indexed="81"/>
            <rFont val="Tahoma"/>
            <family val="2"/>
          </rPr>
          <t>"Typical FT Teacher Assignable Hours"</t>
        </r>
        <r>
          <rPr>
            <sz val="18"/>
            <color indexed="81"/>
            <rFont val="Tahoma"/>
            <family val="2"/>
          </rPr>
          <t xml:space="preserve"> cell is a very important piece of information to acquire, especially for part-time teachers.  Without it, calculating the correct part-time FTE will result in an inaccurate number.  This number is school (site) specific and is something that should be easily accessible from your school administration.
5. The </t>
        </r>
        <r>
          <rPr>
            <b/>
            <sz val="18"/>
            <color indexed="81"/>
            <rFont val="Tahoma"/>
            <family val="2"/>
          </rPr>
          <t>"TOTAL Additional Instructional Time"</t>
        </r>
        <r>
          <rPr>
            <sz val="18"/>
            <color indexed="81"/>
            <rFont val="Tahoma"/>
            <family val="2"/>
          </rPr>
          <t xml:space="preserve"> shows your annualized instructional time plus any additional instructional time you inputted in any of the months.
6. </t>
        </r>
        <r>
          <rPr>
            <b/>
            <sz val="18"/>
            <color indexed="81"/>
            <rFont val="Tahoma"/>
            <family val="2"/>
          </rPr>
          <t>Begin</t>
        </r>
        <r>
          <rPr>
            <sz val="18"/>
            <color indexed="81"/>
            <rFont val="Tahoma"/>
            <family val="2"/>
          </rPr>
          <t xml:space="preserve"> by entering your timetable information (both instructional and assignable time) </t>
        </r>
        <r>
          <rPr>
            <b/>
            <sz val="18"/>
            <color indexed="81"/>
            <rFont val="Tahoma"/>
            <family val="2"/>
          </rPr>
          <t>by clicking on the days</t>
        </r>
        <r>
          <rPr>
            <sz val="18"/>
            <color indexed="81"/>
            <rFont val="Tahoma"/>
            <family val="2"/>
          </rPr>
          <t xml:space="preserve">, located at the left of the page.
7. Use the </t>
        </r>
        <r>
          <rPr>
            <b/>
            <sz val="18"/>
            <color indexed="81"/>
            <rFont val="Tahoma"/>
            <family val="2"/>
          </rPr>
          <t>"Return to Main"</t>
        </r>
        <r>
          <rPr>
            <sz val="18"/>
            <color indexed="81"/>
            <rFont val="Tahoma"/>
            <family val="2"/>
          </rPr>
          <t xml:space="preserve"> link, located at the top right of the other pages, to return to this page.
8. Once your annualized assignable time is added in the days, choose one of the months (at the bottom of this page) to add your</t>
        </r>
        <r>
          <rPr>
            <b/>
            <sz val="18"/>
            <color indexed="81"/>
            <rFont val="Tahoma"/>
            <family val="2"/>
          </rPr>
          <t xml:space="preserve"> "Other Assignable Time"</t>
        </r>
        <r>
          <rPr>
            <sz val="18"/>
            <color indexed="81"/>
            <rFont val="Tahoma"/>
            <family val="2"/>
          </rPr>
          <t xml:space="preserve"> instances (Meet the teacher night, requirement to be at/stay at school for a set time, Teachers' Convention, etc.).</t>
        </r>
      </text>
    </comment>
    <comment ref="H2" authorId="0" shapeId="0" xr:uid="{00000000-0006-0000-0200-000002000000}">
      <text>
        <r>
          <rPr>
            <b/>
            <sz val="18"/>
            <color indexed="81"/>
            <rFont val="Tahoma"/>
            <family val="2"/>
          </rPr>
          <t>Hours of Work Spreadsheet Step by Step</t>
        </r>
        <r>
          <rPr>
            <sz val="18"/>
            <color indexed="81"/>
            <rFont val="Tahoma"/>
            <family val="2"/>
          </rPr>
          <t xml:space="preserve">
1. You will need the following information to complete this work:
  a. Your </t>
        </r>
        <r>
          <rPr>
            <b/>
            <sz val="18"/>
            <color indexed="81"/>
            <rFont val="Tahoma"/>
            <family val="2"/>
          </rPr>
          <t>timetable,</t>
        </r>
        <r>
          <rPr>
            <sz val="18"/>
            <color indexed="81"/>
            <rFont val="Tahoma"/>
            <family val="2"/>
          </rPr>
          <t xml:space="preserve"> with block start and end times.
  b. Your</t>
        </r>
        <r>
          <rPr>
            <b/>
            <sz val="18"/>
            <color indexed="81"/>
            <rFont val="Tahoma"/>
            <family val="2"/>
          </rPr>
          <t xml:space="preserve"> school calendar</t>
        </r>
        <r>
          <rPr>
            <sz val="18"/>
            <color indexed="81"/>
            <rFont val="Tahoma"/>
            <family val="2"/>
          </rPr>
          <t xml:space="preserve">, with all instructional and non-instructional days listed (including meet the teacher night, awards night, concerts, convention, etc.).
  c. Your </t>
        </r>
        <r>
          <rPr>
            <b/>
            <sz val="18"/>
            <color indexed="81"/>
            <rFont val="Tahoma"/>
            <family val="2"/>
          </rPr>
          <t>supervision schedule</t>
        </r>
        <r>
          <rPr>
            <sz val="18"/>
            <color indexed="81"/>
            <rFont val="Tahoma"/>
            <family val="2"/>
          </rPr>
          <t>, with start times and end times.
  d.</t>
        </r>
        <r>
          <rPr>
            <b/>
            <i/>
            <sz val="18"/>
            <color indexed="81"/>
            <rFont val="Tahoma"/>
            <family val="2"/>
          </rPr>
          <t xml:space="preserve"> If your are part-time</t>
        </r>
        <r>
          <rPr>
            <sz val="18"/>
            <color indexed="81"/>
            <rFont val="Tahoma"/>
            <family val="2"/>
          </rPr>
          <t xml:space="preserve">, you will need the number of full-time </t>
        </r>
        <r>
          <rPr>
            <b/>
            <sz val="18"/>
            <color indexed="81"/>
            <rFont val="Tahoma"/>
            <family val="2"/>
          </rPr>
          <t>ASSIGNABLE</t>
        </r>
        <r>
          <rPr>
            <sz val="18"/>
            <color indexed="81"/>
            <rFont val="Tahoma"/>
            <family val="2"/>
          </rPr>
          <t xml:space="preserve"> hours for a </t>
        </r>
        <r>
          <rPr>
            <b/>
            <sz val="18"/>
            <color indexed="81"/>
            <rFont val="Tahoma"/>
            <family val="2"/>
          </rPr>
          <t>typical teache</t>
        </r>
        <r>
          <rPr>
            <sz val="18"/>
            <color indexed="81"/>
            <rFont val="Tahoma"/>
            <family val="2"/>
          </rPr>
          <t xml:space="preserve">r in your school
2. </t>
        </r>
        <r>
          <rPr>
            <b/>
            <sz val="18"/>
            <color indexed="81"/>
            <rFont val="Tahoma"/>
            <family val="2"/>
          </rPr>
          <t>Begin</t>
        </r>
        <r>
          <rPr>
            <sz val="18"/>
            <color indexed="81"/>
            <rFont val="Tahoma"/>
            <family val="2"/>
          </rPr>
          <t xml:space="preserve"> by entering your timetable information (annualized</t>
        </r>
        <r>
          <rPr>
            <b/>
            <sz val="18"/>
            <color indexed="81"/>
            <rFont val="Tahoma"/>
            <family val="2"/>
          </rPr>
          <t>*</t>
        </r>
        <r>
          <rPr>
            <sz val="18"/>
            <color indexed="81"/>
            <rFont val="Tahoma"/>
            <family val="2"/>
          </rPr>
          <t xml:space="preserve"> instructional and assignable time) by clicking on the days, located at the left of the page.
3. After completing your timetable information, your next step is to fill in the </t>
        </r>
        <r>
          <rPr>
            <b/>
            <sz val="18"/>
            <color indexed="81"/>
            <rFont val="Tahoma"/>
            <family val="2"/>
          </rPr>
          <t>"Number of Occurrences For Day"</t>
        </r>
        <r>
          <rPr>
            <sz val="18"/>
            <color indexed="81"/>
            <rFont val="Tahoma"/>
            <family val="2"/>
          </rPr>
          <t xml:space="preserve"> cells on the main page.
4. Once you have completed all the days in your rotation, click on the months (bottom of the page) to enter in your</t>
        </r>
        <r>
          <rPr>
            <b/>
            <sz val="18"/>
            <color indexed="81"/>
            <rFont val="Tahoma"/>
            <family val="2"/>
          </rPr>
          <t xml:space="preserve"> "Other Assignable Time"**</t>
        </r>
        <r>
          <rPr>
            <sz val="18"/>
            <color indexed="81"/>
            <rFont val="Tahoma"/>
            <family val="2"/>
          </rPr>
          <t xml:space="preserve">.
5. If you are PT teacher, you will need to enter in the </t>
        </r>
        <r>
          <rPr>
            <b/>
            <sz val="18"/>
            <color indexed="81"/>
            <rFont val="Tahoma"/>
            <family val="2"/>
          </rPr>
          <t>"Typical FT Teacher ASSIGNABLE Hours"</t>
        </r>
        <r>
          <rPr>
            <sz val="18"/>
            <color indexed="81"/>
            <rFont val="Tahoma"/>
            <family val="2"/>
          </rPr>
          <t xml:space="preserve"> cell.
</t>
        </r>
        <r>
          <rPr>
            <b/>
            <sz val="18"/>
            <color indexed="81"/>
            <rFont val="Tahoma"/>
            <family val="2"/>
          </rPr>
          <t>*</t>
        </r>
        <r>
          <rPr>
            <sz val="18"/>
            <color indexed="81"/>
            <rFont val="Tahoma"/>
            <family val="2"/>
          </rPr>
          <t xml:space="preserve">Annualized is meant to refer to the instructional / assignable time you spend on an specific instructional day and that repeats everytime that day is in the instructional rotation.
</t>
        </r>
        <r>
          <rPr>
            <b/>
            <sz val="18"/>
            <color indexed="81"/>
            <rFont val="Tahoma"/>
            <family val="2"/>
          </rPr>
          <t>**</t>
        </r>
        <r>
          <rPr>
            <sz val="18"/>
            <color indexed="81"/>
            <rFont val="Tahoma"/>
            <family val="2"/>
          </rPr>
          <t xml:space="preserve"> Other Assignable Time is meant to refer to the instructional / assignable time that are "one offs" or those that are not repeated on a specific instructional day.</t>
        </r>
        <r>
          <rPr>
            <sz val="9"/>
            <color indexed="81"/>
            <rFont val="Tahoma"/>
            <family val="2"/>
          </rPr>
          <t xml:space="preserve">
</t>
        </r>
      </text>
    </comment>
    <comment ref="C3" authorId="0" shapeId="0" xr:uid="{00000000-0006-0000-0200-000003000000}">
      <text>
        <r>
          <rPr>
            <sz val="14"/>
            <color indexed="81"/>
            <rFont val="Tahoma"/>
            <family val="2"/>
          </rPr>
          <t xml:space="preserve">This cell is self-calculating and is the total amount of </t>
        </r>
        <r>
          <rPr>
            <b/>
            <u/>
            <sz val="14"/>
            <color indexed="81"/>
            <rFont val="Tahoma"/>
            <family val="2"/>
          </rPr>
          <t>Annualized Assigned Time</t>
        </r>
        <r>
          <rPr>
            <b/>
            <sz val="14"/>
            <color indexed="81"/>
            <rFont val="Tahoma"/>
            <family val="2"/>
          </rPr>
          <t xml:space="preserve"> </t>
        </r>
        <r>
          <rPr>
            <sz val="14"/>
            <color indexed="81"/>
            <rFont val="Tahoma"/>
            <family val="2"/>
          </rPr>
          <t>worked for this school year.</t>
        </r>
      </text>
    </comment>
    <comment ref="F3" authorId="0" shapeId="0" xr:uid="{00000000-0006-0000-0200-000004000000}">
      <text>
        <r>
          <rPr>
            <sz val="14"/>
            <color indexed="81"/>
            <rFont val="Tahoma"/>
            <family val="2"/>
          </rPr>
          <t xml:space="preserve">This cell is self-calculating and is generated when you input your FTE from August to June of the current school year. </t>
        </r>
        <r>
          <rPr>
            <b/>
            <i/>
            <sz val="14"/>
            <color indexed="81"/>
            <rFont val="Tahoma"/>
            <family val="2"/>
          </rPr>
          <t xml:space="preserve"> If you are part-time and your FTE changes, this cell will average it over the year.</t>
        </r>
      </text>
    </comment>
    <comment ref="C4" authorId="1" shapeId="0" xr:uid="{00000000-0006-0000-0200-000005000000}">
      <text>
        <r>
          <rPr>
            <sz val="14"/>
            <color indexed="81"/>
            <rFont val="Calibri"/>
            <family val="2"/>
          </rPr>
          <t xml:space="preserve">This cell is self-calculating and is the total number of </t>
        </r>
        <r>
          <rPr>
            <b/>
            <sz val="14"/>
            <color indexed="81"/>
            <rFont val="Calibri"/>
            <family val="2"/>
          </rPr>
          <t>Other Assignable Hours</t>
        </r>
        <r>
          <rPr>
            <sz val="14"/>
            <color indexed="81"/>
            <rFont val="Calibri"/>
            <family val="2"/>
          </rPr>
          <t xml:space="preserve"> worked for this school year.  These hours come from the months tabs.</t>
        </r>
      </text>
    </comment>
    <comment ref="I4" authorId="0" shapeId="0" xr:uid="{00000000-0006-0000-0200-000006000000}">
      <text>
        <r>
          <rPr>
            <b/>
            <sz val="14"/>
            <color indexed="81"/>
            <rFont val="Tahoma"/>
            <family val="2"/>
          </rPr>
          <t>This cell is self-calculating and shows the number of assignable hours you have left before you reach your maximum.</t>
        </r>
        <r>
          <rPr>
            <sz val="9"/>
            <color indexed="81"/>
            <rFont val="Tahoma"/>
            <family val="2"/>
          </rPr>
          <t xml:space="preserve">
</t>
        </r>
      </text>
    </comment>
    <comment ref="B5" authorId="0" shapeId="0" xr:uid="{00000000-0006-0000-0200-000007000000}">
      <text>
        <r>
          <rPr>
            <b/>
            <sz val="14"/>
            <color indexed="81"/>
            <rFont val="Tahoma"/>
            <family val="2"/>
          </rPr>
          <t>Click on a cell below to move to the correct day.</t>
        </r>
      </text>
    </comment>
    <comment ref="C5" authorId="0" shapeId="0" xr:uid="{00000000-0006-0000-0200-000008000000}">
      <text>
        <r>
          <rPr>
            <sz val="14"/>
            <color indexed="81"/>
            <rFont val="Tahoma"/>
            <family val="2"/>
          </rPr>
          <t xml:space="preserve">This column of cells is self calculating and totals the number of </t>
        </r>
        <r>
          <rPr>
            <b/>
            <sz val="14"/>
            <color indexed="81"/>
            <rFont val="Tahoma"/>
            <family val="2"/>
          </rPr>
          <t>INSTRUCTIONAL</t>
        </r>
        <r>
          <rPr>
            <sz val="14"/>
            <color indexed="81"/>
            <rFont val="Tahoma"/>
            <family val="2"/>
          </rPr>
          <t xml:space="preserve"> minutes worked for this specific day.</t>
        </r>
      </text>
    </comment>
    <comment ref="D5" authorId="0" shapeId="0" xr:uid="{00000000-0006-0000-0200-000009000000}">
      <text>
        <r>
          <rPr>
            <sz val="14"/>
            <color indexed="81"/>
            <rFont val="Tahoma"/>
            <family val="2"/>
          </rPr>
          <t xml:space="preserve">This column of cells is self calculating and totals the number of </t>
        </r>
        <r>
          <rPr>
            <b/>
            <u/>
            <sz val="14"/>
            <color indexed="81"/>
            <rFont val="Tahoma"/>
            <family val="2"/>
          </rPr>
          <t>ASSIGNABLE</t>
        </r>
        <r>
          <rPr>
            <sz val="14"/>
            <color indexed="81"/>
            <rFont val="Tahoma"/>
            <family val="2"/>
          </rPr>
          <t xml:space="preserve"> minutes worked for this specific day.</t>
        </r>
      </text>
    </comment>
    <comment ref="E5" authorId="0" shapeId="0" xr:uid="{00000000-0006-0000-0200-00000A000000}">
      <text>
        <r>
          <rPr>
            <sz val="14"/>
            <color indexed="81"/>
            <rFont val="Tahoma"/>
            <family val="2"/>
          </rPr>
          <t xml:space="preserve">This column of cells </t>
        </r>
        <r>
          <rPr>
            <b/>
            <u/>
            <sz val="14"/>
            <color indexed="81"/>
            <rFont val="Tahoma"/>
            <family val="2"/>
          </rPr>
          <t>REQUIRES</t>
        </r>
        <r>
          <rPr>
            <sz val="14"/>
            <color indexed="81"/>
            <rFont val="Tahoma"/>
            <family val="2"/>
          </rPr>
          <t xml:space="preserve"> you to input data in the brief summary page for the occurences.</t>
        </r>
      </text>
    </comment>
    <comment ref="F5" authorId="0" shapeId="0" xr:uid="{00000000-0006-0000-0200-00000B000000}">
      <text>
        <r>
          <rPr>
            <sz val="14"/>
            <color indexed="81"/>
            <rFont val="Tahoma"/>
            <family val="2"/>
          </rPr>
          <t xml:space="preserve">This column of cells is </t>
        </r>
        <r>
          <rPr>
            <b/>
            <u/>
            <sz val="14"/>
            <color indexed="81"/>
            <rFont val="Tahoma"/>
            <family val="2"/>
          </rPr>
          <t>self calculating</t>
        </r>
        <r>
          <rPr>
            <sz val="14"/>
            <color indexed="81"/>
            <rFont val="Tahoma"/>
            <family val="2"/>
          </rPr>
          <t xml:space="preserve"> and totals the number of Assignable minutes (including instructional) for </t>
        </r>
        <r>
          <rPr>
            <b/>
            <sz val="14"/>
            <color indexed="81"/>
            <rFont val="Tahoma"/>
            <family val="2"/>
          </rPr>
          <t>each day</t>
        </r>
        <r>
          <rPr>
            <sz val="14"/>
            <color indexed="81"/>
            <rFont val="Tahoma"/>
            <family val="2"/>
          </rPr>
          <t xml:space="preserve">. </t>
        </r>
      </text>
    </comment>
    <comment ref="G5" authorId="0" shapeId="0" xr:uid="{00000000-0006-0000-0200-00000C000000}">
      <text>
        <r>
          <rPr>
            <b/>
            <sz val="14"/>
            <color indexed="81"/>
            <rFont val="Tahoma"/>
            <family val="2"/>
          </rPr>
          <t>The cells below are self calculating and show the total number of Instructional Minutes worked for this school year.</t>
        </r>
      </text>
    </comment>
    <comment ref="G8" authorId="0" shapeId="0" xr:uid="{00000000-0006-0000-0200-00000D000000}">
      <text>
        <r>
          <rPr>
            <b/>
            <sz val="14"/>
            <color indexed="81"/>
            <rFont val="Tahoma"/>
            <family val="2"/>
          </rPr>
          <t>The cells below are self calculating and show the Annualized Assignable Time for this school year.</t>
        </r>
      </text>
    </comment>
    <comment ref="G14" authorId="0" shapeId="0" xr:uid="{00000000-0006-0000-0200-00000E000000}">
      <text>
        <r>
          <rPr>
            <b/>
            <sz val="14"/>
            <color indexed="81"/>
            <rFont val="Tahoma"/>
            <family val="2"/>
          </rPr>
          <t>The cell below is self calculating and shows any additional Instructional Time that was assigned during the year.</t>
        </r>
      </text>
    </comment>
    <comment ref="I14" authorId="0" shapeId="0" xr:uid="{8D055901-FC87-44AF-95F3-092370D16778}">
      <text>
        <r>
          <rPr>
            <b/>
            <sz val="14"/>
            <color indexed="81"/>
            <rFont val="Tahoma"/>
            <family val="2"/>
          </rPr>
          <t>The cell below is self calculating and shows any additional Instructional Time that was assigned during the year.</t>
        </r>
      </text>
    </comment>
    <comment ref="G16" authorId="0" shapeId="0" xr:uid="{00000000-0006-0000-0200-00000F000000}">
      <text>
        <r>
          <rPr>
            <b/>
            <sz val="9"/>
            <color indexed="81"/>
            <rFont val="Tahoma"/>
            <family val="2"/>
          </rPr>
          <t>This cell is self calculating and adds any additional instructional time from each month.</t>
        </r>
        <r>
          <rPr>
            <sz val="9"/>
            <color indexed="81"/>
            <rFont val="Tahoma"/>
            <family val="2"/>
          </rPr>
          <t xml:space="preserve">
</t>
        </r>
      </text>
    </comment>
    <comment ref="G18" authorId="0" shapeId="0" xr:uid="{00000000-0006-0000-0200-000010000000}">
      <text>
        <r>
          <rPr>
            <b/>
            <sz val="12"/>
            <color indexed="81"/>
            <rFont val="Tahoma"/>
            <family val="2"/>
          </rPr>
          <t>This cell is self calculating and adds the Annualized Instructional Time to any Additional Instructional Time, if any, from each month.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C3" authorId="0" shapeId="0" xr:uid="{00000000-0006-0000-0300-000001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300-000002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300-000003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300-000004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300-000005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E40" authorId="0" shapeId="0" xr:uid="{00000000-0006-0000-0300-000006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4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4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4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4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4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4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E40" authorId="0" shapeId="0" xr:uid="{00000000-0006-0000-0400-000007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5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5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5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5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5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5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E40" authorId="0" shapeId="0" xr:uid="{00000000-0006-0000-0500-000007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6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6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6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6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6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6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E40" authorId="0" shapeId="0" xr:uid="{00000000-0006-0000-0600-000007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7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7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7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7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7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7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E40" authorId="0" shapeId="0" xr:uid="{00000000-0006-0000-0700-000007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8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8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8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8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800-000005000000}">
      <text>
        <r>
          <rPr>
            <sz val="9"/>
            <color indexed="81"/>
            <rFont val="Tahoma"/>
            <family val="2"/>
          </rPr>
          <t>If any of the blocks below are Assigned Preps, place the number of minutes you see in the "</t>
        </r>
        <r>
          <rPr>
            <b/>
            <sz val="9"/>
            <color indexed="81"/>
            <rFont val="Tahoma"/>
            <family val="2"/>
          </rPr>
          <t>Total Minutes</t>
        </r>
        <r>
          <rPr>
            <sz val="9"/>
            <color indexed="81"/>
            <rFont val="Tahoma"/>
            <family val="2"/>
          </rPr>
          <t>" cell in the empty cell.</t>
        </r>
      </text>
    </comment>
    <comment ref="H3" authorId="0" shapeId="0" xr:uid="{00000000-0006-0000-08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8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8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08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08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 ref="E40" authorId="0" shapeId="0" xr:uid="{00000000-0006-0000-0800-00000B000000}">
      <text>
        <r>
          <rPr>
            <sz val="12"/>
            <color indexed="81"/>
            <rFont val="Tahoma"/>
            <family val="2"/>
          </rPr>
          <t xml:space="preserve">The amount in this cell includes </t>
        </r>
        <r>
          <rPr>
            <b/>
            <u/>
            <sz val="12"/>
            <color indexed="81"/>
            <rFont val="Tahoma"/>
            <family val="2"/>
          </rPr>
          <t>BOTH</t>
        </r>
        <r>
          <rPr>
            <sz val="12"/>
            <color indexed="81"/>
            <rFont val="Tahoma"/>
            <family val="2"/>
          </rPr>
          <t xml:space="preserve"> your </t>
        </r>
        <r>
          <rPr>
            <b/>
            <sz val="12"/>
            <color indexed="81"/>
            <rFont val="Tahoma"/>
            <family val="2"/>
          </rPr>
          <t>Prep</t>
        </r>
        <r>
          <rPr>
            <sz val="12"/>
            <color indexed="81"/>
            <rFont val="Tahoma"/>
            <family val="2"/>
          </rPr>
          <t xml:space="preserve"> and </t>
        </r>
        <r>
          <rPr>
            <b/>
            <sz val="12"/>
            <color indexed="81"/>
            <rFont val="Tahoma"/>
            <family val="2"/>
          </rPr>
          <t>Assigned</t>
        </r>
        <r>
          <rPr>
            <sz val="12"/>
            <color indexed="81"/>
            <rFont val="Tahoma"/>
            <family val="2"/>
          </rPr>
          <t xml:space="preserve"> minutes.</t>
        </r>
      </text>
    </comment>
  </commentList>
</comments>
</file>

<file path=xl/sharedStrings.xml><?xml version="1.0" encoding="utf-8"?>
<sst xmlns="http://schemas.openxmlformats.org/spreadsheetml/2006/main" count="812" uniqueCount="198">
  <si>
    <t xml:space="preserve"> </t>
  </si>
  <si>
    <t>Start Time</t>
  </si>
  <si>
    <t>End Time</t>
  </si>
  <si>
    <t>Block/Transition/Break</t>
  </si>
  <si>
    <t>Block 1</t>
  </si>
  <si>
    <t>Block 2</t>
  </si>
  <si>
    <t>Block 3</t>
  </si>
  <si>
    <t>Transition/Break</t>
  </si>
  <si>
    <t>Block 4</t>
  </si>
  <si>
    <t>Block 6</t>
  </si>
  <si>
    <t>Lunch Supervision</t>
  </si>
  <si>
    <t>Block 7</t>
  </si>
  <si>
    <t>Block 8</t>
  </si>
  <si>
    <t>Block 9</t>
  </si>
  <si>
    <t>Block 10</t>
  </si>
  <si>
    <t>After School Supervision</t>
  </si>
  <si>
    <t>PM Recess Supervision</t>
  </si>
  <si>
    <t>Total Minutes</t>
  </si>
  <si>
    <t>Lunch Recess Supervision</t>
  </si>
  <si>
    <t>Minutes</t>
  </si>
  <si>
    <t>DAY</t>
  </si>
  <si>
    <t>Day 6</t>
  </si>
  <si>
    <t>Wednesday  |  Day 3</t>
  </si>
  <si>
    <t>MONDAY  |  DAY 1</t>
  </si>
  <si>
    <t>THURSDAY  |  DAY 4</t>
  </si>
  <si>
    <t>TUESDAY  |  DAY 2</t>
  </si>
  <si>
    <t>FRIDAY  |  DAY 5</t>
  </si>
  <si>
    <t>DAY 6</t>
  </si>
  <si>
    <t>Monday  |  Day 1</t>
  </si>
  <si>
    <t>Tuesday  |  Day 2</t>
  </si>
  <si>
    <t>Thursday  |  Day 4</t>
  </si>
  <si>
    <t>Friday  |  Day 5</t>
  </si>
  <si>
    <t>Instructional Minutes</t>
  </si>
  <si>
    <t>Date(s)</t>
  </si>
  <si>
    <t>School Name:</t>
  </si>
  <si>
    <t>FTE</t>
  </si>
  <si>
    <t>Teacher Details:</t>
  </si>
  <si>
    <r>
      <t xml:space="preserve">Assignable Time Calculation Sheet - </t>
    </r>
    <r>
      <rPr>
        <b/>
        <sz val="24"/>
        <color theme="4"/>
        <rFont val="Tahoma"/>
        <family val="2"/>
        <scheme val="major"/>
      </rPr>
      <t>AUGUST</t>
    </r>
  </si>
  <si>
    <t>Total Assignable Hours Hours REMAINING</t>
  </si>
  <si>
    <r>
      <t xml:space="preserve">Assignable Time Calculation Sheet - </t>
    </r>
    <r>
      <rPr>
        <b/>
        <sz val="24"/>
        <color theme="4"/>
        <rFont val="Tahoma"/>
        <family val="2"/>
        <scheme val="major"/>
      </rPr>
      <t>SEPTEMBER</t>
    </r>
  </si>
  <si>
    <t>September</t>
  </si>
  <si>
    <t>October</t>
  </si>
  <si>
    <t>November</t>
  </si>
  <si>
    <t>December</t>
  </si>
  <si>
    <t>January</t>
  </si>
  <si>
    <t>February</t>
  </si>
  <si>
    <t>March</t>
  </si>
  <si>
    <t>April</t>
  </si>
  <si>
    <t>May</t>
  </si>
  <si>
    <t>June</t>
  </si>
  <si>
    <t>August</t>
  </si>
  <si>
    <t>Today's Instructional Time</t>
  </si>
  <si>
    <t>Today's Assignable Time</t>
  </si>
  <si>
    <t>SELF CALCULATING</t>
  </si>
  <si>
    <t>Annualized Instructional Time</t>
  </si>
  <si>
    <t>Annualized Assignable Time</t>
  </si>
  <si>
    <t>Time Before School (mins)</t>
  </si>
  <si>
    <t>Other Assigned Duties (mins)</t>
  </si>
  <si>
    <t>Time After School     (mins)</t>
  </si>
  <si>
    <t>Assigned Minutes</t>
  </si>
  <si>
    <t>Total Instructional</t>
  </si>
  <si>
    <t>Total Assignable</t>
  </si>
  <si>
    <t>Today's Total Time</t>
  </si>
  <si>
    <t>WEDNESDAY | DAY 3</t>
  </si>
  <si>
    <t>Note For Other Assigned Duties</t>
  </si>
  <si>
    <t>Total Assigned Time Worked (MINs)</t>
  </si>
  <si>
    <t>Total Assigned Time Worked (HRs)</t>
  </si>
  <si>
    <t>Total Additional Assignable Hours Hours to Date</t>
  </si>
  <si>
    <t>HRS</t>
  </si>
  <si>
    <t>Click on the cell below to move to a month to add any Other Assignable Time.</t>
  </si>
  <si>
    <t>Number of Occurences For Day</t>
  </si>
  <si>
    <t>Total Assignable Minutes</t>
  </si>
  <si>
    <r>
      <t xml:space="preserve">Assignable Time Calculation Sheet - </t>
    </r>
    <r>
      <rPr>
        <b/>
        <sz val="24"/>
        <color theme="4"/>
        <rFont val="Tahoma"/>
        <family val="2"/>
        <scheme val="major"/>
      </rPr>
      <t>OCTOBER</t>
    </r>
  </si>
  <si>
    <r>
      <t xml:space="preserve">Assignable Time Calculation Sheet - </t>
    </r>
    <r>
      <rPr>
        <b/>
        <sz val="24"/>
        <color theme="4"/>
        <rFont val="Tahoma"/>
        <family val="2"/>
        <scheme val="major"/>
      </rPr>
      <t>NOVEMBER</t>
    </r>
  </si>
  <si>
    <r>
      <t xml:space="preserve">Assignable Time Calculation Sheet - </t>
    </r>
    <r>
      <rPr>
        <b/>
        <sz val="24"/>
        <color theme="4"/>
        <rFont val="Tahoma"/>
        <family val="2"/>
        <scheme val="major"/>
      </rPr>
      <t>DECEMBER</t>
    </r>
  </si>
  <si>
    <r>
      <t xml:space="preserve">Assignable Time Calculation Sheet - </t>
    </r>
    <r>
      <rPr>
        <b/>
        <sz val="24"/>
        <color theme="4"/>
        <rFont val="Tahoma"/>
        <family val="2"/>
        <scheme val="major"/>
      </rPr>
      <t>JANUARY</t>
    </r>
  </si>
  <si>
    <r>
      <t xml:space="preserve">Assignable Time Calculation Sheet - </t>
    </r>
    <r>
      <rPr>
        <b/>
        <sz val="24"/>
        <color theme="4"/>
        <rFont val="Tahoma"/>
        <family val="2"/>
        <scheme val="major"/>
      </rPr>
      <t>FEBRUARY</t>
    </r>
  </si>
  <si>
    <r>
      <t xml:space="preserve">Assignable Time Calculation Sheet - </t>
    </r>
    <r>
      <rPr>
        <b/>
        <sz val="24"/>
        <color theme="4"/>
        <rFont val="Tahoma"/>
        <family val="2"/>
        <scheme val="major"/>
      </rPr>
      <t>MARCH</t>
    </r>
  </si>
  <si>
    <r>
      <t xml:space="preserve">Assignable Time Calculation Sheet - </t>
    </r>
    <r>
      <rPr>
        <b/>
        <sz val="24"/>
        <color theme="4"/>
        <rFont val="Tahoma"/>
        <family val="2"/>
        <scheme val="major"/>
      </rPr>
      <t>APRIL</t>
    </r>
  </si>
  <si>
    <r>
      <t xml:space="preserve">Assignable Time Calculation Sheet - </t>
    </r>
    <r>
      <rPr>
        <b/>
        <sz val="24"/>
        <color theme="4"/>
        <rFont val="Tahoma"/>
        <family val="2"/>
        <scheme val="major"/>
      </rPr>
      <t>MAY</t>
    </r>
  </si>
  <si>
    <r>
      <t xml:space="preserve">Assignable Time Calculation Sheet - </t>
    </r>
    <r>
      <rPr>
        <b/>
        <sz val="24"/>
        <color theme="4"/>
        <rFont val="Tahoma"/>
        <family val="2"/>
        <scheme val="major"/>
      </rPr>
      <t>JUNE</t>
    </r>
  </si>
  <si>
    <t>Average FTE</t>
  </si>
  <si>
    <t>MY Total Possible Assignable Hours</t>
  </si>
  <si>
    <t>Early Dismissal 1</t>
  </si>
  <si>
    <t>Early Dismissal 2</t>
  </si>
  <si>
    <t>AM Supervision</t>
  </si>
  <si>
    <t>Recess Supervision</t>
  </si>
  <si>
    <t>Block 5</t>
  </si>
  <si>
    <t>Place your pointer here for instructions.</t>
  </si>
  <si>
    <t>Morning Prayer</t>
  </si>
  <si>
    <t>PREP      Minutes</t>
  </si>
  <si>
    <t>Block 11</t>
  </si>
  <si>
    <t>Extra Day A</t>
  </si>
  <si>
    <t>Extra Day B</t>
  </si>
  <si>
    <t>Extra Day C</t>
  </si>
  <si>
    <t>Annualized Assignable Minutes</t>
  </si>
  <si>
    <t>Annualized Instructional Minutes</t>
  </si>
  <si>
    <t>Total Additional Instructional Hours for this Month</t>
  </si>
  <si>
    <t>Additional Instructional Time Assigned (mins)</t>
  </si>
  <si>
    <t>Total Additional Instructional Time (Mins)</t>
  </si>
  <si>
    <t>Total Assignable            Time</t>
  </si>
  <si>
    <t>TOTAL</t>
  </si>
  <si>
    <t>Prep Time that was Assigned (not as instructional) (mins)</t>
  </si>
  <si>
    <t>Total Additional Instructional Time</t>
  </si>
  <si>
    <r>
      <t xml:space="preserve">Assignable Time Calculation Sheet - </t>
    </r>
    <r>
      <rPr>
        <b/>
        <sz val="24"/>
        <color theme="4"/>
        <rFont val="Tahoma"/>
        <family val="2"/>
        <scheme val="major"/>
      </rPr>
      <t>JULY</t>
    </r>
  </si>
  <si>
    <t>July</t>
  </si>
  <si>
    <t>Total Assignable Hours for this Month (not incl. added instruc.)</t>
  </si>
  <si>
    <t>Total Annual Assignable Hours Remaining at Month End</t>
  </si>
  <si>
    <t>Total Annualized Assigned Time     (In the Timetable)</t>
  </si>
  <si>
    <t>Total Other Assigned Hours (In the Months)</t>
  </si>
  <si>
    <t>Total Annualized Assignable Time Remaining</t>
  </si>
  <si>
    <t>MON | Day 1</t>
  </si>
  <si>
    <t>TUE | Day 2</t>
  </si>
  <si>
    <t>WED | Day 3</t>
  </si>
  <si>
    <t>THU | Day 4</t>
  </si>
  <si>
    <t>FRI | Day 5</t>
  </si>
  <si>
    <t xml:space="preserve">Day 6 </t>
  </si>
  <si>
    <t>Early Out 1</t>
  </si>
  <si>
    <t xml:space="preserve">Early Out 2 </t>
  </si>
  <si>
    <t>Typical FT Teacher Assignable Hours</t>
  </si>
  <si>
    <t>Family Day</t>
  </si>
  <si>
    <t>Good Friday</t>
  </si>
  <si>
    <r>
      <t>Place your pointer here for</t>
    </r>
    <r>
      <rPr>
        <b/>
        <u/>
        <sz val="12"/>
        <color theme="1" tint="0.34998626667073579"/>
        <rFont val="Verdana"/>
        <family val="2"/>
        <scheme val="minor"/>
      </rPr>
      <t xml:space="preserve"> tips and information</t>
    </r>
    <r>
      <rPr>
        <b/>
        <sz val="12"/>
        <color theme="1" tint="0.34998626667073579"/>
        <rFont val="Verdana"/>
        <family val="2"/>
        <scheme val="minor"/>
      </rPr>
      <t>.</t>
    </r>
  </si>
  <si>
    <r>
      <t xml:space="preserve">Place your pointer here for </t>
    </r>
    <r>
      <rPr>
        <b/>
        <u/>
        <sz val="12"/>
        <color theme="1" tint="0.34998626667073579"/>
        <rFont val="Verdana"/>
        <family val="2"/>
        <scheme val="minor"/>
      </rPr>
      <t>step by step instructions</t>
    </r>
    <r>
      <rPr>
        <b/>
        <sz val="12"/>
        <color theme="1" tint="0.34998626667073579"/>
        <rFont val="Verdana"/>
        <family val="2"/>
        <scheme val="minor"/>
      </rPr>
      <t>.</t>
    </r>
  </si>
  <si>
    <t>Canada Day</t>
  </si>
  <si>
    <t>TOTAL Instructional Time (HRS) -----&gt;</t>
  </si>
  <si>
    <t>Day 1 - Monday</t>
  </si>
  <si>
    <t>Day 2 - Tuesday</t>
  </si>
  <si>
    <t>Day 3 - Wednesday</t>
  </si>
  <si>
    <t>Day 4 - Thursday</t>
  </si>
  <si>
    <t>Day 5 - Friday</t>
  </si>
  <si>
    <t>How many of each day do you have? (instructional days ONLY)</t>
  </si>
  <si>
    <t>Total Minutes for the Day (calculated)</t>
  </si>
  <si>
    <t>Total Instructional Minutes</t>
  </si>
  <si>
    <t>Length of School Day in Minutes (in min)</t>
  </si>
  <si>
    <t>Total Other Assigned Minutes</t>
  </si>
  <si>
    <t>MY Max Instructional Time</t>
  </si>
  <si>
    <r>
      <t>My FTE (based on</t>
    </r>
    <r>
      <rPr>
        <b/>
        <u/>
        <sz val="11"/>
        <color theme="1" tint="0.34998626667073579"/>
        <rFont val="Verdana"/>
        <family val="2"/>
        <scheme val="minor"/>
      </rPr>
      <t xml:space="preserve"> Assignable Time</t>
    </r>
    <r>
      <rPr>
        <b/>
        <sz val="11"/>
        <color theme="1" tint="0.34998626667073579"/>
        <rFont val="Verdana"/>
        <family val="2"/>
        <scheme val="minor"/>
      </rPr>
      <t>)</t>
    </r>
  </si>
  <si>
    <t>Typical Teacher Assigned Time</t>
  </si>
  <si>
    <t>Total Additional Assigned Minutes (Extra supervision, Meet the teacher, etc.)</t>
  </si>
  <si>
    <t>Teacher Name:</t>
  </si>
  <si>
    <t>School:</t>
  </si>
  <si>
    <t>Instructional / Assignable Time</t>
  </si>
  <si>
    <t>Hours of Work Summary - Brief</t>
  </si>
  <si>
    <t>MY FTE:</t>
  </si>
  <si>
    <t>Typical Teacher Total Assignable Time:</t>
  </si>
  <si>
    <t>User Input</t>
  </si>
  <si>
    <t>Calculated Cell</t>
  </si>
  <si>
    <t>FYI</t>
  </si>
  <si>
    <t>You will need:
- Your timetable, with bell schedule;
- Calendar (school and division);
- List of your activities (school assigned); and
- Joint Interpretation Bulletin No 1 (for what is and is not defined as assignable time).</t>
  </si>
  <si>
    <t># of Operational Days       (Open/Closing, PD, Convention, Faith Dev, etc.)</t>
  </si>
  <si>
    <t>Typical FT Teacher Assign HRS</t>
  </si>
  <si>
    <t>Calculating Part-Time FTE</t>
  </si>
  <si>
    <t>Instructional Time Definition</t>
  </si>
  <si>
    <t>Assignable Time Definition</t>
  </si>
  <si>
    <t>Volunteering Definition</t>
  </si>
  <si>
    <t>Total Other Assignable Minutes</t>
  </si>
  <si>
    <t>Hours of Work Summary</t>
  </si>
  <si>
    <t xml:space="preserve"> DETAILED</t>
  </si>
  <si>
    <t>MY Max Assignable Time (less Inst)</t>
  </si>
  <si>
    <t>TOTAL INST HOURS</t>
  </si>
  <si>
    <t>TOTAL OTHER ASSIGN HOURS</t>
  </si>
  <si>
    <t>Total Hours Remaining</t>
  </si>
  <si>
    <t>Current Total Assignable Hours</t>
  </si>
  <si>
    <t>Total Typical Assignable</t>
  </si>
  <si>
    <t>MY TOTAL ASSIGNABLE</t>
  </si>
  <si>
    <r>
      <t xml:space="preserve">Mouse over the </t>
    </r>
    <r>
      <rPr>
        <b/>
        <sz val="10"/>
        <color rgb="FFFF0000"/>
        <rFont val="Tahoma"/>
        <family val="2"/>
        <scheme val="major"/>
      </rPr>
      <t>RED</t>
    </r>
    <r>
      <rPr>
        <b/>
        <sz val="10"/>
        <color theme="1" tint="0.34998626667073579"/>
        <rFont val="Tahoma"/>
        <family val="2"/>
        <scheme val="major"/>
      </rPr>
      <t xml:space="preserve"> triangles for important instructions.</t>
    </r>
  </si>
  <si>
    <t xml:space="preserve">      Please click on the red triangles for instructions.</t>
  </si>
  <si>
    <t>Assignable HRS Remaining</t>
  </si>
  <si>
    <t>Total</t>
  </si>
  <si>
    <t>Max Instructional Time</t>
  </si>
  <si>
    <t>Max Assignable Time</t>
  </si>
  <si>
    <t>Total Additional Assign Time Remaining</t>
  </si>
  <si>
    <t>INSTRUCTIONAL TIME (in min)</t>
  </si>
  <si>
    <t>OTHER ASSIGNED TIME (in min)</t>
  </si>
  <si>
    <t>REMAINING INST HOURS</t>
  </si>
  <si>
    <t>REMAINING ASSIGN HOURS</t>
  </si>
  <si>
    <t>REMAINING Total Annualized Instructional Time (min / hrs)</t>
  </si>
  <si>
    <r>
      <t xml:space="preserve">Total Annualized </t>
    </r>
    <r>
      <rPr>
        <b/>
        <u/>
        <sz val="14"/>
        <color theme="0"/>
        <rFont val="Verdana"/>
        <family val="2"/>
        <scheme val="minor"/>
      </rPr>
      <t>Instructional</t>
    </r>
    <r>
      <rPr>
        <b/>
        <sz val="14"/>
        <color theme="0"/>
        <rFont val="Verdana"/>
        <family val="2"/>
        <scheme val="minor"/>
      </rPr>
      <t xml:space="preserve"> Time (min / hrs)</t>
    </r>
  </si>
  <si>
    <r>
      <t xml:space="preserve">Total Annualized </t>
    </r>
    <r>
      <rPr>
        <b/>
        <u/>
        <sz val="14"/>
        <color theme="0"/>
        <rFont val="Verdana"/>
        <family val="2"/>
        <scheme val="minor"/>
      </rPr>
      <t>Assignable</t>
    </r>
    <r>
      <rPr>
        <b/>
        <sz val="14"/>
        <color theme="0"/>
        <rFont val="Verdana"/>
        <family val="2"/>
        <scheme val="minor"/>
      </rPr>
      <t xml:space="preserve"> Time  (min / hrs)</t>
    </r>
  </si>
  <si>
    <t>Total Additional Assigned Time</t>
  </si>
  <si>
    <t>MY Total Possible Assignable Hours Remaining at Beginning of this Month</t>
  </si>
  <si>
    <t>Type your name here.</t>
  </si>
  <si>
    <t>Type your school here.</t>
  </si>
  <si>
    <t>Labour Day</t>
  </si>
  <si>
    <t>Heritage Day</t>
  </si>
  <si>
    <t>Year</t>
  </si>
  <si>
    <t>Date</t>
  </si>
  <si>
    <t>Event</t>
  </si>
  <si>
    <t>Last day of February</t>
  </si>
  <si>
    <t>Thanksgiving Day</t>
  </si>
  <si>
    <t>Remembrance Day</t>
  </si>
  <si>
    <t>Christmas Day</t>
  </si>
  <si>
    <t>Boxing Day</t>
  </si>
  <si>
    <t>New Year's Day</t>
  </si>
  <si>
    <t xml:space="preserve">Easter Monday </t>
  </si>
  <si>
    <t>Victoria Day</t>
  </si>
  <si>
    <t>National Truth and Reconciliation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</si>
</sst>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409]h:mm\ AM/PM;@"/>
    <numFmt numFmtId="165" formatCode="m/d/yy;@"/>
    <numFmt numFmtId="166" formatCode="[&lt;=9999999]###\-####;\(###\)\ ###\-####"/>
    <numFmt numFmtId="167" formatCode="0.000"/>
    <numFmt numFmtId="168" formatCode="ddd/yyyy/mm/dd"/>
    <numFmt numFmtId="169" formatCode="#,##0.00_ ;\-#,##0.00\ "/>
    <numFmt numFmtId="170" formatCode="#,##0.0000"/>
    <numFmt numFmtId="171" formatCode="dd:hh:mm"/>
    <numFmt numFmtId="172" formatCode="ddd\ yyyy/mm/dd"/>
  </numFmts>
  <fonts count="104" x14ac:knownFonts="1">
    <font>
      <sz val="10"/>
      <color theme="1" tint="0.34998626667073579"/>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2"/>
      <color theme="1"/>
      <name val="Verdana"/>
      <family val="2"/>
      <scheme val="minor"/>
    </font>
    <font>
      <sz val="11"/>
      <color theme="1"/>
      <name val="Verdana"/>
      <family val="2"/>
      <scheme val="minor"/>
    </font>
    <font>
      <sz val="12"/>
      <color theme="1" tint="0.34998626667073579"/>
      <name val="Verdana"/>
      <family val="2"/>
      <scheme val="minor"/>
    </font>
    <font>
      <sz val="9"/>
      <color indexed="81"/>
      <name val="Tahoma"/>
      <family val="2"/>
    </font>
    <font>
      <b/>
      <sz val="9"/>
      <color indexed="81"/>
      <name val="Tahoma"/>
      <family val="2"/>
    </font>
    <font>
      <sz val="12"/>
      <color theme="0"/>
      <name val="Verdana"/>
      <family val="2"/>
      <scheme val="minor"/>
    </font>
    <font>
      <b/>
      <sz val="30"/>
      <color theme="1" tint="0.34998626667073579"/>
      <name val="Tahoma"/>
      <family val="2"/>
      <scheme val="major"/>
    </font>
    <font>
      <b/>
      <sz val="18"/>
      <color theme="1" tint="0.34998626667073579"/>
      <name val="Tahoma"/>
      <family val="2"/>
      <scheme val="major"/>
    </font>
    <font>
      <b/>
      <u/>
      <sz val="9"/>
      <color indexed="81"/>
      <name val="Tahoma"/>
      <family val="2"/>
    </font>
    <font>
      <b/>
      <sz val="18"/>
      <color theme="1" tint="0.34998626667073579"/>
      <name val="Verdana"/>
      <family val="2"/>
      <scheme val="minor"/>
    </font>
    <font>
      <b/>
      <sz val="12"/>
      <color theme="1" tint="0.34998626667073579"/>
      <name val="Verdana"/>
      <family val="2"/>
      <scheme val="minor"/>
    </font>
    <font>
      <b/>
      <sz val="12"/>
      <color theme="0"/>
      <name val="Verdana"/>
      <family val="2"/>
      <scheme val="minor"/>
    </font>
    <font>
      <u/>
      <sz val="10"/>
      <color theme="10"/>
      <name val="Verdana"/>
      <family val="2"/>
      <scheme val="minor"/>
    </font>
    <font>
      <sz val="20"/>
      <color theme="4"/>
      <name val="Verdana"/>
      <family val="2"/>
      <scheme val="minor"/>
    </font>
    <font>
      <sz val="12"/>
      <color theme="4"/>
      <name val="Tahoma"/>
      <family val="2"/>
      <scheme val="major"/>
    </font>
    <font>
      <b/>
      <sz val="12"/>
      <color theme="1"/>
      <name val="Verdana"/>
      <family val="2"/>
      <scheme val="minor"/>
    </font>
    <font>
      <sz val="24"/>
      <color theme="4"/>
      <name val="Tahoma"/>
      <family val="2"/>
      <scheme val="major"/>
    </font>
    <font>
      <b/>
      <sz val="24"/>
      <color theme="4"/>
      <name val="Tahoma"/>
      <family val="2"/>
      <scheme val="major"/>
    </font>
    <font>
      <b/>
      <sz val="16"/>
      <color theme="1" tint="0.34998626667073579"/>
      <name val="Verdana"/>
      <family val="2"/>
      <scheme val="minor"/>
    </font>
    <font>
      <b/>
      <u/>
      <sz val="16"/>
      <color theme="10"/>
      <name val="Verdana"/>
      <family val="2"/>
      <scheme val="minor"/>
    </font>
    <font>
      <b/>
      <sz val="12"/>
      <name val="Tahoma"/>
      <family val="2"/>
      <scheme val="major"/>
    </font>
    <font>
      <b/>
      <sz val="28"/>
      <color theme="1" tint="0.34998626667073579"/>
      <name val="Tahoma"/>
      <family val="2"/>
      <scheme val="major"/>
    </font>
    <font>
      <b/>
      <sz val="12"/>
      <color theme="1"/>
      <name val="Tahoma"/>
      <family val="2"/>
      <scheme val="major"/>
    </font>
    <font>
      <sz val="12"/>
      <color indexed="81"/>
      <name val="Tahoma"/>
      <family val="2"/>
    </font>
    <font>
      <b/>
      <sz val="12"/>
      <color indexed="81"/>
      <name val="Tahoma"/>
      <family val="2"/>
    </font>
    <font>
      <b/>
      <sz val="11"/>
      <color indexed="81"/>
      <name val="Tahoma"/>
      <family val="2"/>
    </font>
    <font>
      <sz val="11"/>
      <color indexed="81"/>
      <name val="Tahoma"/>
      <family val="2"/>
    </font>
    <font>
      <b/>
      <i/>
      <sz val="12"/>
      <color theme="1" tint="0.34998626667073579"/>
      <name val="Verdana"/>
      <family val="2"/>
      <scheme val="minor"/>
    </font>
    <font>
      <b/>
      <i/>
      <u/>
      <sz val="11"/>
      <color indexed="81"/>
      <name val="Tahoma"/>
      <family val="2"/>
    </font>
    <font>
      <b/>
      <u/>
      <sz val="11"/>
      <color indexed="81"/>
      <name val="Tahoma"/>
      <family val="2"/>
    </font>
    <font>
      <u/>
      <sz val="14"/>
      <color theme="10"/>
      <name val="Verdana"/>
      <family val="2"/>
      <scheme val="minor"/>
    </font>
    <font>
      <b/>
      <sz val="14"/>
      <color theme="0"/>
      <name val="Verdana"/>
      <family val="2"/>
      <scheme val="minor"/>
    </font>
    <font>
      <sz val="14"/>
      <name val="Verdana"/>
      <family val="2"/>
      <scheme val="minor"/>
    </font>
    <font>
      <b/>
      <sz val="22"/>
      <color theme="0"/>
      <name val="Verdana"/>
      <family val="2"/>
      <scheme val="minor"/>
    </font>
    <font>
      <sz val="14"/>
      <color theme="1"/>
      <name val="Verdana"/>
      <family val="2"/>
      <scheme val="minor"/>
    </font>
    <font>
      <sz val="13"/>
      <color theme="1"/>
      <name val="Verdana"/>
      <family val="2"/>
      <scheme val="minor"/>
    </font>
    <font>
      <b/>
      <sz val="18"/>
      <name val="Tahoma"/>
      <family val="2"/>
      <scheme val="major"/>
    </font>
    <font>
      <b/>
      <i/>
      <sz val="14"/>
      <name val="Verdana"/>
      <family val="2"/>
      <scheme val="minor"/>
    </font>
    <font>
      <u/>
      <sz val="14"/>
      <name val="Verdana"/>
      <family val="2"/>
      <scheme val="minor"/>
    </font>
    <font>
      <b/>
      <i/>
      <sz val="14"/>
      <color theme="0"/>
      <name val="Verdana"/>
      <family val="2"/>
      <scheme val="minor"/>
    </font>
    <font>
      <b/>
      <sz val="28"/>
      <name val="Tahoma"/>
      <family val="2"/>
      <scheme val="major"/>
    </font>
    <font>
      <b/>
      <sz val="25"/>
      <name val="Tahoma"/>
      <family val="2"/>
      <scheme val="major"/>
    </font>
    <font>
      <u/>
      <sz val="10"/>
      <color theme="11"/>
      <name val="Verdana"/>
      <family val="2"/>
      <scheme val="minor"/>
    </font>
    <font>
      <b/>
      <sz val="11"/>
      <color theme="1"/>
      <name val="Verdana"/>
      <family val="2"/>
      <scheme val="minor"/>
    </font>
    <font>
      <b/>
      <sz val="22"/>
      <color theme="1" tint="0.34998626667073579"/>
      <name val="Verdana"/>
      <family val="2"/>
      <scheme val="minor"/>
    </font>
    <font>
      <sz val="10"/>
      <color rgb="FF595959"/>
      <name val="Verdana"/>
      <family val="2"/>
      <scheme val="minor"/>
    </font>
    <font>
      <sz val="10"/>
      <color theme="1"/>
      <name val="Verdana"/>
      <family val="2"/>
      <scheme val="minor"/>
    </font>
    <font>
      <b/>
      <i/>
      <sz val="10"/>
      <color theme="1"/>
      <name val="Verdana"/>
      <family val="2"/>
      <scheme val="minor"/>
    </font>
    <font>
      <b/>
      <sz val="14"/>
      <color indexed="81"/>
      <name val="Tahoma"/>
      <family val="2"/>
    </font>
    <font>
      <sz val="14"/>
      <color indexed="81"/>
      <name val="Tahoma"/>
      <family val="2"/>
    </font>
    <font>
      <b/>
      <u/>
      <sz val="14"/>
      <color indexed="81"/>
      <name val="Tahoma"/>
      <family val="2"/>
    </font>
    <font>
      <b/>
      <i/>
      <sz val="14"/>
      <color indexed="81"/>
      <name val="Tahoma"/>
      <family val="2"/>
    </font>
    <font>
      <b/>
      <sz val="14"/>
      <color indexed="81"/>
      <name val="Calibri"/>
      <family val="2"/>
    </font>
    <font>
      <sz val="14"/>
      <color indexed="81"/>
      <name val="Calibri"/>
      <family val="2"/>
    </font>
    <font>
      <b/>
      <u/>
      <sz val="12"/>
      <color indexed="81"/>
      <name val="Tahoma"/>
      <family val="2"/>
    </font>
    <font>
      <b/>
      <sz val="24"/>
      <name val="Tahoma"/>
      <family val="2"/>
      <scheme val="major"/>
    </font>
    <font>
      <b/>
      <sz val="14"/>
      <color theme="1"/>
      <name val="Verdana"/>
      <family val="2"/>
      <scheme val="minor"/>
    </font>
    <font>
      <b/>
      <sz val="16"/>
      <color theme="1"/>
      <name val="Verdana"/>
      <family val="2"/>
      <scheme val="minor"/>
    </font>
    <font>
      <b/>
      <sz val="22"/>
      <color rgb="FFFFFF00"/>
      <name val="Verdana"/>
      <family val="2"/>
      <scheme val="minor"/>
    </font>
    <font>
      <u/>
      <sz val="16"/>
      <color theme="10"/>
      <name val="Verdana"/>
      <family val="2"/>
      <scheme val="minor"/>
    </font>
    <font>
      <b/>
      <sz val="16"/>
      <name val="Verdana"/>
      <family val="2"/>
      <scheme val="minor"/>
    </font>
    <font>
      <b/>
      <sz val="14"/>
      <name val="Tahoma"/>
      <family val="2"/>
    </font>
    <font>
      <b/>
      <sz val="24"/>
      <name val="Tahoma"/>
      <family val="2"/>
    </font>
    <font>
      <u/>
      <sz val="14"/>
      <color theme="3" tint="0.39997558519241921"/>
      <name val="Verdana"/>
      <family val="2"/>
      <scheme val="minor"/>
    </font>
    <font>
      <b/>
      <i/>
      <sz val="22"/>
      <color rgb="FFFFFF00"/>
      <name val="Verdana"/>
      <family val="2"/>
      <scheme val="minor"/>
    </font>
    <font>
      <b/>
      <sz val="26"/>
      <color rgb="FFFFFF00"/>
      <name val="Verdana"/>
      <family val="2"/>
      <scheme val="minor"/>
    </font>
    <font>
      <b/>
      <sz val="18"/>
      <name val="Tahoma"/>
      <family val="2"/>
    </font>
    <font>
      <b/>
      <sz val="22"/>
      <name val="Tahoma"/>
      <family val="2"/>
      <scheme val="major"/>
    </font>
    <font>
      <b/>
      <sz val="22"/>
      <name val="Verdana"/>
      <family val="2"/>
      <scheme val="minor"/>
    </font>
    <font>
      <b/>
      <u/>
      <sz val="12"/>
      <color theme="1" tint="0.34998626667073579"/>
      <name val="Verdana"/>
      <family val="2"/>
      <scheme val="minor"/>
    </font>
    <font>
      <b/>
      <sz val="18"/>
      <color indexed="81"/>
      <name val="Tahoma"/>
      <family val="2"/>
    </font>
    <font>
      <sz val="18"/>
      <color indexed="81"/>
      <name val="Tahoma"/>
      <family val="2"/>
    </font>
    <font>
      <b/>
      <u/>
      <sz val="18"/>
      <color indexed="81"/>
      <name val="Tahoma"/>
      <family val="2"/>
    </font>
    <font>
      <b/>
      <i/>
      <sz val="18"/>
      <color indexed="81"/>
      <name val="Tahoma"/>
      <family val="2"/>
    </font>
    <font>
      <b/>
      <sz val="28"/>
      <name val="Verdana"/>
      <family val="2"/>
      <scheme val="minor"/>
    </font>
    <font>
      <b/>
      <u/>
      <sz val="9"/>
      <color rgb="FF000000"/>
      <name val="Tahoma"/>
      <family val="2"/>
    </font>
    <font>
      <b/>
      <sz val="9"/>
      <color rgb="FF000000"/>
      <name val="Tahoma"/>
      <family val="2"/>
    </font>
    <font>
      <sz val="9"/>
      <color rgb="FF000000"/>
      <name val="Tahoma"/>
      <family val="2"/>
    </font>
    <font>
      <sz val="11"/>
      <color theme="1" tint="0.34998626667073579"/>
      <name val="Verdana"/>
      <family val="2"/>
      <scheme val="minor"/>
    </font>
    <font>
      <b/>
      <sz val="11"/>
      <color theme="1" tint="0.34998626667073579"/>
      <name val="Verdana"/>
      <family val="2"/>
      <scheme val="minor"/>
    </font>
    <font>
      <b/>
      <u/>
      <sz val="11"/>
      <color theme="1" tint="0.34998626667073579"/>
      <name val="Verdana"/>
      <family val="2"/>
      <scheme val="minor"/>
    </font>
    <font>
      <b/>
      <sz val="10"/>
      <color theme="1" tint="0.34998626667073579"/>
      <name val="Verdana"/>
      <family val="2"/>
      <scheme val="minor"/>
    </font>
    <font>
      <b/>
      <sz val="22"/>
      <color theme="1" tint="0.34998626667073579"/>
      <name val="Tahoma"/>
      <family val="2"/>
      <scheme val="major"/>
    </font>
    <font>
      <b/>
      <i/>
      <sz val="10"/>
      <color theme="1" tint="0.34998626667073579"/>
      <name val="Verdana"/>
      <family val="2"/>
      <scheme val="minor"/>
    </font>
    <font>
      <b/>
      <u/>
      <sz val="22"/>
      <color theme="1" tint="0.34998626667073579"/>
      <name val="Tahoma"/>
      <family val="2"/>
      <scheme val="major"/>
    </font>
    <font>
      <b/>
      <sz val="14"/>
      <color theme="1" tint="0.34998626667073579"/>
      <name val="Verdana"/>
      <family val="2"/>
      <scheme val="minor"/>
    </font>
    <font>
      <b/>
      <u/>
      <sz val="10"/>
      <color theme="1" tint="0.34998626667073579"/>
      <name val="Verdana"/>
      <family val="2"/>
      <scheme val="minor"/>
    </font>
    <font>
      <b/>
      <sz val="24"/>
      <color theme="1" tint="0.34998626667073579"/>
      <name val="Tahoma"/>
      <family val="2"/>
      <scheme val="major"/>
    </font>
    <font>
      <b/>
      <u/>
      <sz val="36"/>
      <color theme="1" tint="0.34998626667073579"/>
      <name val="Tahoma"/>
      <family val="2"/>
      <scheme val="major"/>
    </font>
    <font>
      <b/>
      <sz val="10"/>
      <color theme="1" tint="0.34998626667073579"/>
      <name val="Tahoma"/>
      <family val="2"/>
      <scheme val="major"/>
    </font>
    <font>
      <b/>
      <sz val="10"/>
      <color rgb="FFFF0000"/>
      <name val="Tahoma"/>
      <family val="2"/>
      <scheme val="major"/>
    </font>
    <font>
      <b/>
      <sz val="20"/>
      <color theme="1" tint="0.34998626667073579"/>
      <name val="Verdana"/>
      <family val="2"/>
      <scheme val="minor"/>
    </font>
    <font>
      <b/>
      <sz val="36"/>
      <color theme="1" tint="0.34998626667073579"/>
      <name val="Verdana"/>
      <family val="2"/>
      <scheme val="minor"/>
    </font>
    <font>
      <b/>
      <sz val="26"/>
      <name val="Tahoma"/>
      <family val="2"/>
      <scheme val="major"/>
    </font>
    <font>
      <sz val="8"/>
      <name val="Verdana"/>
      <family val="2"/>
      <scheme val="minor"/>
    </font>
    <font>
      <sz val="22"/>
      <color rgb="FFFFFF00"/>
      <name val="Verdana"/>
      <family val="2"/>
      <scheme val="minor"/>
    </font>
    <font>
      <sz val="26"/>
      <color rgb="FFFFFF00"/>
      <name val="Verdana"/>
      <family val="2"/>
      <scheme val="minor"/>
    </font>
    <font>
      <b/>
      <u/>
      <sz val="14"/>
      <color theme="0"/>
      <name val="Verdana"/>
      <family val="2"/>
      <scheme val="minor"/>
    </font>
    <font>
      <sz val="11"/>
      <color theme="1"/>
      <name val="Calibri"/>
      <family val="2"/>
    </font>
  </fonts>
  <fills count="39">
    <fill>
      <patternFill patternType="none"/>
    </fill>
    <fill>
      <patternFill patternType="gray125"/>
    </fill>
    <fill>
      <patternFill patternType="solid">
        <fgColor theme="1" tint="0.34998626667073579"/>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5" tint="0.3999450666829432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theme="0" tint="-0.499984740745262"/>
        <bgColor indexed="64"/>
      </patternFill>
    </fill>
    <fill>
      <patternFill patternType="solid">
        <fgColor rgb="FFFFFF0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rgb="FFFABF8F"/>
        <bgColor rgb="FF000000"/>
      </patternFill>
    </fill>
    <fill>
      <patternFill patternType="solid">
        <fgColor rgb="FFDA9694"/>
        <bgColor rgb="FF000000"/>
      </patternFill>
    </fill>
    <fill>
      <patternFill patternType="solid">
        <fgColor rgb="FF92CDDC"/>
        <bgColor rgb="FF000000"/>
      </patternFill>
    </fill>
    <fill>
      <patternFill patternType="solid">
        <fgColor rgb="FFB1A0C7"/>
        <bgColor rgb="FF000000"/>
      </patternFill>
    </fill>
    <fill>
      <patternFill patternType="solid">
        <fgColor rgb="FFC4D79B"/>
        <bgColor rgb="FF000000"/>
      </patternFill>
    </fill>
    <fill>
      <patternFill patternType="solid">
        <fgColor rgb="FF95B3D7"/>
        <bgColor rgb="FF000000"/>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59996337778862885"/>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0"/>
        <bgColor indexed="64"/>
      </patternFill>
    </fill>
    <fill>
      <patternFill patternType="solid">
        <fgColor rgb="FFFFC000"/>
        <bgColor rgb="FF00B0F0"/>
      </patternFill>
    </fill>
  </fills>
  <borders count="149">
    <border>
      <left/>
      <right/>
      <top/>
      <bottom/>
      <diagonal/>
    </border>
    <border>
      <left/>
      <right/>
      <top/>
      <bottom style="thin">
        <color theme="7" tint="0.79998168889431442"/>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style="medium">
        <color theme="0"/>
      </bottom>
      <diagonal/>
    </border>
    <border>
      <left/>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ck">
        <color auto="1"/>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auto="1"/>
      </bottom>
      <diagonal/>
    </border>
    <border>
      <left/>
      <right/>
      <top style="thick">
        <color theme="4"/>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top style="thick">
        <color auto="1"/>
      </top>
      <bottom/>
      <diagonal/>
    </border>
    <border>
      <left style="medium">
        <color theme="0"/>
      </left>
      <right style="medium">
        <color theme="0"/>
      </right>
      <top style="thick">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ck">
        <color auto="1"/>
      </left>
      <right/>
      <top style="thick">
        <color auto="1"/>
      </top>
      <bottom/>
      <diagonal/>
    </border>
    <border>
      <left style="thick">
        <color auto="1"/>
      </left>
      <right style="medium">
        <color theme="0"/>
      </right>
      <top style="medium">
        <color theme="0"/>
      </top>
      <bottom style="medium">
        <color theme="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theme="0"/>
      </left>
      <right/>
      <top style="medium">
        <color auto="1"/>
      </top>
      <bottom/>
      <diagonal/>
    </border>
    <border>
      <left style="medium">
        <color theme="0"/>
      </left>
      <right style="medium">
        <color theme="0"/>
      </right>
      <top style="medium">
        <color auto="1"/>
      </top>
      <bottom/>
      <diagonal/>
    </border>
    <border>
      <left/>
      <right/>
      <top/>
      <bottom style="thick">
        <color auto="1"/>
      </bottom>
      <diagonal/>
    </border>
    <border>
      <left/>
      <right style="thick">
        <color auto="1"/>
      </right>
      <top/>
      <bottom style="thick">
        <color auto="1"/>
      </bottom>
      <diagonal/>
    </border>
    <border>
      <left/>
      <right style="thick">
        <color auto="1"/>
      </right>
      <top/>
      <bottom/>
      <diagonal/>
    </border>
    <border>
      <left style="medium">
        <color theme="0"/>
      </left>
      <right/>
      <top style="thick">
        <color auto="1"/>
      </top>
      <bottom/>
      <diagonal/>
    </border>
    <border>
      <left style="medium">
        <color theme="0"/>
      </left>
      <right/>
      <top/>
      <bottom style="medium">
        <color theme="0"/>
      </bottom>
      <diagonal/>
    </border>
    <border>
      <left style="thick">
        <color auto="1"/>
      </left>
      <right style="thick">
        <color auto="1"/>
      </right>
      <top style="thick">
        <color auto="1"/>
      </top>
      <bottom/>
      <diagonal/>
    </border>
    <border>
      <left style="thick">
        <color auto="1"/>
      </left>
      <right style="thick">
        <color auto="1"/>
      </right>
      <top/>
      <bottom style="medium">
        <color theme="0"/>
      </bottom>
      <diagonal/>
    </border>
    <border>
      <left/>
      <right/>
      <top/>
      <bottom style="medium">
        <color theme="0"/>
      </bottom>
      <diagonal/>
    </border>
    <border>
      <left style="medium">
        <color auto="1"/>
      </left>
      <right/>
      <top style="medium">
        <color auto="1"/>
      </top>
      <bottom/>
      <diagonal/>
    </border>
    <border>
      <left style="medium">
        <color auto="1"/>
      </left>
      <right/>
      <top/>
      <bottom/>
      <diagonal/>
    </border>
    <border>
      <left/>
      <right style="thick">
        <color auto="1"/>
      </right>
      <top/>
      <bottom style="medium">
        <color auto="1"/>
      </bottom>
      <diagonal/>
    </border>
    <border>
      <left style="medium">
        <color auto="1"/>
      </left>
      <right style="thick">
        <color auto="1"/>
      </right>
      <top style="medium">
        <color auto="1"/>
      </top>
      <bottom/>
      <diagonal/>
    </border>
    <border>
      <left style="medium">
        <color auto="1"/>
      </left>
      <right style="thick">
        <color auto="1"/>
      </right>
      <top/>
      <bottom/>
      <diagonal/>
    </border>
    <border>
      <left style="medium">
        <color theme="0"/>
      </left>
      <right/>
      <top style="medium">
        <color theme="0"/>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theme="0"/>
      </left>
      <right style="thick">
        <color auto="1"/>
      </right>
      <top/>
      <bottom style="thick">
        <color auto="1"/>
      </bottom>
      <diagonal/>
    </border>
    <border>
      <left/>
      <right style="thick">
        <color auto="1"/>
      </right>
      <top style="thick">
        <color auto="1"/>
      </top>
      <bottom/>
      <diagonal/>
    </border>
    <border>
      <left style="thick">
        <color auto="1"/>
      </left>
      <right/>
      <top/>
      <bottom style="medium">
        <color theme="0"/>
      </bottom>
      <diagonal/>
    </border>
    <border>
      <left/>
      <right style="thick">
        <color auto="1"/>
      </right>
      <top/>
      <bottom style="medium">
        <color theme="0"/>
      </bottom>
      <diagonal/>
    </border>
    <border>
      <left/>
      <right style="medium">
        <color theme="0"/>
      </right>
      <top style="medium">
        <color theme="0"/>
      </top>
      <bottom style="thick">
        <color auto="1"/>
      </bottom>
      <diagonal/>
    </border>
    <border>
      <left style="thick">
        <color auto="1"/>
      </left>
      <right/>
      <top/>
      <bottom/>
      <diagonal/>
    </border>
    <border>
      <left style="thick">
        <color auto="1"/>
      </left>
      <right/>
      <top/>
      <bottom style="thick">
        <color auto="1"/>
      </bottom>
      <diagonal/>
    </border>
    <border>
      <left style="medium">
        <color theme="0"/>
      </left>
      <right style="medium">
        <color theme="0"/>
      </right>
      <top style="medium">
        <color theme="0"/>
      </top>
      <bottom style="thick">
        <color theme="1"/>
      </bottom>
      <diagonal/>
    </border>
    <border>
      <left style="thick">
        <color auto="1"/>
      </left>
      <right style="thick">
        <color auto="1"/>
      </right>
      <top style="medium">
        <color theme="0"/>
      </top>
      <bottom/>
      <diagonal/>
    </border>
    <border>
      <left style="medium">
        <color rgb="FFFFFFFF"/>
      </left>
      <right/>
      <top style="medium">
        <color rgb="FFFFFFFF"/>
      </top>
      <bottom style="medium">
        <color rgb="FFFFFFFF"/>
      </bottom>
      <diagonal/>
    </border>
    <border>
      <left style="thick">
        <color auto="1"/>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thick">
        <color rgb="FF000000"/>
      </right>
      <top style="medium">
        <color rgb="FFFFFFFF"/>
      </top>
      <bottom style="medium">
        <color rgb="FFFFFFFF"/>
      </bottom>
      <diagonal/>
    </border>
    <border>
      <left style="medium">
        <color rgb="FFFFFFFF"/>
      </left>
      <right/>
      <top/>
      <bottom style="medium">
        <color rgb="FFFFFFFF"/>
      </bottom>
      <diagonal/>
    </border>
    <border>
      <left style="thick">
        <color auto="1"/>
      </left>
      <right/>
      <top style="medium">
        <color rgb="FFFFFFFF"/>
      </top>
      <bottom style="thick">
        <color auto="1"/>
      </bottom>
      <diagonal/>
    </border>
    <border>
      <left/>
      <right/>
      <top style="medium">
        <color rgb="FFFFFFFF"/>
      </top>
      <bottom style="thick">
        <color auto="1"/>
      </bottom>
      <diagonal/>
    </border>
    <border>
      <left/>
      <right style="medium">
        <color rgb="FFFFFFFF"/>
      </right>
      <top style="medium">
        <color rgb="FFFFFFFF"/>
      </top>
      <bottom style="thick">
        <color auto="1"/>
      </bottom>
      <diagonal/>
    </border>
    <border>
      <left/>
      <right style="thick">
        <color rgb="FF000000"/>
      </right>
      <top style="medium">
        <color rgb="FFFFFFFF"/>
      </top>
      <bottom style="thick">
        <color auto="1"/>
      </bottom>
      <diagonal/>
    </border>
    <border>
      <left style="thick">
        <color auto="1"/>
      </left>
      <right/>
      <top style="medium">
        <color theme="0"/>
      </top>
      <bottom style="medium">
        <color rgb="FFFFFFFF"/>
      </bottom>
      <diagonal/>
    </border>
    <border>
      <left/>
      <right/>
      <top style="medium">
        <color theme="0"/>
      </top>
      <bottom style="medium">
        <color rgb="FFFFFFFF"/>
      </bottom>
      <diagonal/>
    </border>
    <border>
      <left/>
      <right style="medium">
        <color rgb="FFFFFFFF"/>
      </right>
      <top style="medium">
        <color theme="0"/>
      </top>
      <bottom style="medium">
        <color rgb="FFFFFFFF"/>
      </bottom>
      <diagonal/>
    </border>
    <border>
      <left style="medium">
        <color rgb="FFFFFFFF"/>
      </left>
      <right/>
      <top style="medium">
        <color rgb="FFFFFFFF"/>
      </top>
      <bottom style="thick">
        <color auto="1"/>
      </bottom>
      <diagonal/>
    </border>
    <border>
      <left style="medium">
        <color rgb="FFFFFFFF"/>
      </left>
      <right/>
      <top style="medium">
        <color theme="0"/>
      </top>
      <bottom style="medium">
        <color rgb="FFFFFFFF"/>
      </bottom>
      <diagonal/>
    </border>
    <border>
      <left/>
      <right style="thick">
        <color rgb="FF000000"/>
      </right>
      <top style="medium">
        <color theme="0"/>
      </top>
      <bottom style="medium">
        <color rgb="FFFFFFFF"/>
      </bottom>
      <diagonal/>
    </border>
    <border>
      <left/>
      <right style="thin">
        <color auto="1"/>
      </right>
      <top/>
      <bottom style="medium">
        <color auto="1"/>
      </bottom>
      <diagonal/>
    </border>
    <border>
      <left style="medium">
        <color auto="1"/>
      </left>
      <right/>
      <top/>
      <bottom style="medium">
        <color auto="1"/>
      </bottom>
      <diagonal/>
    </border>
    <border>
      <left/>
      <right style="medium">
        <color theme="0"/>
      </right>
      <top/>
      <bottom style="medium">
        <color auto="1"/>
      </bottom>
      <diagonal/>
    </border>
    <border>
      <left/>
      <right style="medium">
        <color theme="0"/>
      </right>
      <top/>
      <bottom style="medium">
        <color theme="0"/>
      </bottom>
      <diagonal/>
    </border>
    <border>
      <left style="medium">
        <color theme="0"/>
      </left>
      <right style="medium">
        <color auto="1"/>
      </right>
      <top style="medium">
        <color auto="1"/>
      </top>
      <bottom/>
      <diagonal/>
    </border>
    <border>
      <left style="medium">
        <color theme="0"/>
      </left>
      <right style="medium">
        <color auto="1"/>
      </right>
      <top/>
      <bottom style="medium">
        <color theme="0"/>
      </bottom>
      <diagonal/>
    </border>
    <border>
      <left style="medium">
        <color theme="0"/>
      </left>
      <right style="medium">
        <color auto="1"/>
      </right>
      <top style="medium">
        <color theme="0"/>
      </top>
      <bottom style="thick">
        <color auto="1"/>
      </bottom>
      <diagonal/>
    </border>
    <border>
      <left style="thick">
        <color auto="1"/>
      </left>
      <right style="thick">
        <color auto="1"/>
      </right>
      <top style="medium">
        <color theme="0"/>
      </top>
      <bottom style="thick">
        <color auto="1"/>
      </bottom>
      <diagonal/>
    </border>
    <border>
      <left style="thick">
        <color auto="1"/>
      </left>
      <right style="medium">
        <color theme="0"/>
      </right>
      <top style="medium">
        <color theme="0"/>
      </top>
      <bottom style="thick">
        <color auto="1"/>
      </bottom>
      <diagonal/>
    </border>
    <border>
      <left style="thick">
        <color auto="1"/>
      </left>
      <right/>
      <top style="medium">
        <color theme="0"/>
      </top>
      <bottom style="medium">
        <color theme="0"/>
      </bottom>
      <diagonal/>
    </border>
    <border>
      <left style="thick">
        <color auto="1"/>
      </left>
      <right/>
      <top style="medium">
        <color theme="0"/>
      </top>
      <bottom style="thick">
        <color auto="1"/>
      </bottom>
      <diagonal/>
    </border>
    <border>
      <left style="medium">
        <color theme="0"/>
      </left>
      <right style="thick">
        <color auto="1"/>
      </right>
      <top style="thick">
        <color auto="1"/>
      </top>
      <bottom style="medium">
        <color theme="0"/>
      </bottom>
      <diagonal/>
    </border>
    <border>
      <left style="thick">
        <color auto="1"/>
      </left>
      <right/>
      <top style="thick">
        <color auto="1"/>
      </top>
      <bottom style="medium">
        <color theme="0"/>
      </bottom>
      <diagonal/>
    </border>
    <border>
      <left style="medium">
        <color theme="0"/>
      </left>
      <right style="thick">
        <color auto="1"/>
      </right>
      <top/>
      <bottom style="medium">
        <color theme="0"/>
      </bottom>
      <diagonal/>
    </border>
    <border>
      <left style="medium">
        <color theme="0"/>
      </left>
      <right style="thick">
        <color auto="1"/>
      </right>
      <top style="medium">
        <color theme="0"/>
      </top>
      <bottom style="medium">
        <color theme="0"/>
      </bottom>
      <diagonal/>
    </border>
    <border>
      <left style="medium">
        <color theme="0"/>
      </left>
      <right style="thick">
        <color auto="1"/>
      </right>
      <top style="medium">
        <color theme="0"/>
      </top>
      <bottom style="thick">
        <color auto="1"/>
      </bottom>
      <diagonal/>
    </border>
    <border>
      <left style="thick">
        <color auto="1"/>
      </left>
      <right style="medium">
        <color auto="1"/>
      </right>
      <top/>
      <bottom/>
      <diagonal/>
    </border>
    <border>
      <left style="thick">
        <color auto="1"/>
      </left>
      <right style="medium">
        <color auto="1"/>
      </right>
      <top/>
      <bottom style="thick">
        <color auto="1"/>
      </bottom>
      <diagonal/>
    </border>
    <border>
      <left/>
      <right style="thick">
        <color auto="1"/>
      </right>
      <top style="thick">
        <color theme="4"/>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auto="1"/>
      </left>
      <right/>
      <top/>
      <bottom style="thin">
        <color theme="0" tint="-0.24994659260841701"/>
      </bottom>
      <diagonal/>
    </border>
    <border>
      <left/>
      <right style="medium">
        <color theme="0"/>
      </right>
      <top/>
      <bottom style="thick">
        <color auto="1"/>
      </bottom>
      <diagonal/>
    </border>
    <border>
      <left style="thick">
        <color auto="1"/>
      </left>
      <right/>
      <top style="thick">
        <color auto="1"/>
      </top>
      <bottom style="thick">
        <color rgb="FF000000"/>
      </bottom>
      <diagonal/>
    </border>
    <border>
      <left/>
      <right style="thick">
        <color auto="1"/>
      </right>
      <top style="thick">
        <color auto="1"/>
      </top>
      <bottom style="thick">
        <color rgb="FF000000"/>
      </bottom>
      <diagonal/>
    </border>
    <border>
      <left style="thick">
        <color auto="1"/>
      </left>
      <right style="medium">
        <color theme="0"/>
      </right>
      <top/>
      <bottom style="medium">
        <color theme="0"/>
      </bottom>
      <diagonal/>
    </border>
    <border>
      <left style="medium">
        <color auto="1"/>
      </left>
      <right style="medium">
        <color auto="1"/>
      </right>
      <top style="thick">
        <color auto="1"/>
      </top>
      <bottom/>
      <diagonal/>
    </border>
    <border>
      <left style="medium">
        <color auto="1"/>
      </left>
      <right style="thick">
        <color auto="1"/>
      </right>
      <top/>
      <bottom style="thick">
        <color auto="1"/>
      </bottom>
      <diagonal/>
    </border>
    <border>
      <left style="medium">
        <color auto="1"/>
      </left>
      <right style="thick">
        <color auto="1"/>
      </right>
      <top/>
      <bottom style="thin">
        <color theme="0" tint="-0.24994659260841701"/>
      </bottom>
      <diagonal/>
    </border>
    <border>
      <left style="medium">
        <color auto="1"/>
      </left>
      <right style="thick">
        <color auto="1"/>
      </right>
      <top/>
      <bottom style="thin">
        <color theme="0" tint="-0.34998626667073579"/>
      </bottom>
      <diagonal/>
    </border>
    <border>
      <left style="medium">
        <color auto="1"/>
      </left>
      <right style="thick">
        <color auto="1"/>
      </right>
      <top/>
      <bottom style="thick">
        <color theme="1"/>
      </bottom>
      <diagonal/>
    </border>
    <border>
      <left style="thick">
        <color auto="1"/>
      </left>
      <right style="thick">
        <color auto="1"/>
      </right>
      <top/>
      <bottom style="thin">
        <color theme="0" tint="-0.24994659260841701"/>
      </bottom>
      <diagonal/>
    </border>
    <border>
      <left style="thick">
        <color theme="1"/>
      </left>
      <right style="medium">
        <color auto="1"/>
      </right>
      <top/>
      <bottom/>
      <diagonal/>
    </border>
    <border>
      <left style="medium">
        <color theme="0"/>
      </left>
      <right/>
      <top/>
      <bottom style="thick">
        <color auto="1"/>
      </bottom>
      <diagonal/>
    </border>
    <border>
      <left style="thin">
        <color auto="1"/>
      </left>
      <right/>
      <top style="thin">
        <color auto="1"/>
      </top>
      <bottom/>
      <diagonal/>
    </border>
    <border>
      <left/>
      <right style="thin">
        <color auto="1"/>
      </right>
      <top style="thin">
        <color auto="1"/>
      </top>
      <bottom/>
      <diagonal/>
    </border>
    <border>
      <left style="medium">
        <color theme="0"/>
      </left>
      <right style="medium">
        <color theme="0"/>
      </right>
      <top style="thick">
        <color auto="1"/>
      </top>
      <bottom style="medium">
        <color theme="0"/>
      </bottom>
      <diagonal/>
    </border>
    <border>
      <left style="medium">
        <color theme="0"/>
      </left>
      <right/>
      <top style="thick">
        <color auto="1"/>
      </top>
      <bottom style="medium">
        <color theme="0"/>
      </bottom>
      <diagonal/>
    </border>
    <border>
      <left/>
      <right style="medium">
        <color theme="0"/>
      </right>
      <top style="thick">
        <color auto="1"/>
      </top>
      <bottom style="medium">
        <color theme="0"/>
      </bottom>
      <diagonal/>
    </border>
    <border>
      <left style="medium">
        <color theme="0"/>
      </left>
      <right style="medium">
        <color theme="0"/>
      </right>
      <top/>
      <bottom style="thick">
        <color auto="1"/>
      </bottom>
      <diagonal/>
    </border>
    <border>
      <left style="medium">
        <color theme="0"/>
      </left>
      <right/>
      <top/>
      <bottom/>
      <diagonal/>
    </border>
    <border>
      <left style="thin">
        <color theme="0"/>
      </left>
      <right style="thin">
        <color theme="0"/>
      </right>
      <top style="thin">
        <color theme="0"/>
      </top>
      <bottom style="thin">
        <color theme="0"/>
      </bottom>
      <diagonal/>
    </border>
    <border>
      <left style="thin">
        <color auto="1"/>
      </left>
      <right/>
      <top/>
      <bottom style="thin">
        <color auto="1"/>
      </bottom>
      <diagonal/>
    </border>
    <border>
      <left/>
      <right style="thin">
        <color auto="1"/>
      </right>
      <top/>
      <bottom style="thin">
        <color auto="1"/>
      </bottom>
      <diagonal/>
    </border>
    <border>
      <left/>
      <right style="medium">
        <color theme="0"/>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style="medium">
        <color theme="0"/>
      </left>
      <right style="medium">
        <color theme="0"/>
      </right>
      <top style="thin">
        <color auto="1"/>
      </top>
      <bottom style="thin">
        <color auto="1"/>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auto="1"/>
      </left>
      <right/>
      <top style="thick">
        <color auto="1"/>
      </top>
      <bottom style="thick">
        <color theme="0"/>
      </bottom>
      <diagonal/>
    </border>
    <border>
      <left style="thin">
        <color auto="1"/>
      </left>
      <right/>
      <top style="thick">
        <color theme="0"/>
      </top>
      <bottom style="thick">
        <color theme="0"/>
      </bottom>
      <diagonal/>
    </border>
    <border>
      <left style="thin">
        <color auto="1"/>
      </left>
      <right style="thin">
        <color auto="1"/>
      </right>
      <top style="thick">
        <color theme="0"/>
      </top>
      <bottom/>
      <diagonal/>
    </border>
    <border>
      <left style="thin">
        <color auto="1"/>
      </left>
      <right/>
      <top style="thick">
        <color theme="0"/>
      </top>
      <bottom/>
      <diagonal/>
    </border>
    <border>
      <left/>
      <right/>
      <top style="thick">
        <color auto="1"/>
      </top>
      <bottom style="thick">
        <color theme="0"/>
      </bottom>
      <diagonal/>
    </border>
    <border>
      <left/>
      <right/>
      <top style="thick">
        <color theme="0"/>
      </top>
      <bottom style="thick">
        <color theme="0"/>
      </bottom>
      <diagonal/>
    </border>
    <border>
      <left style="thin">
        <color theme="0"/>
      </left>
      <right style="thin">
        <color theme="0"/>
      </right>
      <top style="thick">
        <color auto="1"/>
      </top>
      <bottom style="thick">
        <color theme="0"/>
      </bottom>
      <diagonal/>
    </border>
    <border>
      <left style="thin">
        <color theme="0"/>
      </left>
      <right style="thin">
        <color theme="0"/>
      </right>
      <top style="thick">
        <color theme="0"/>
      </top>
      <bottom style="thick">
        <color theme="0"/>
      </bottom>
      <diagonal/>
    </border>
    <border>
      <left style="thin">
        <color theme="0"/>
      </left>
      <right style="thin">
        <color theme="0"/>
      </right>
      <top style="thick">
        <color theme="0"/>
      </top>
      <bottom style="thin">
        <color auto="1"/>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style="medium">
        <color theme="0"/>
      </right>
      <top/>
      <bottom/>
      <diagonal/>
    </border>
    <border>
      <left style="thin">
        <color theme="0"/>
      </left>
      <right style="thin">
        <color theme="0"/>
      </right>
      <top/>
      <bottom/>
      <diagonal/>
    </border>
    <border>
      <left/>
      <right style="thin">
        <color theme="0"/>
      </right>
      <top/>
      <bottom style="medium">
        <color theme="0"/>
      </bottom>
      <diagonal/>
    </border>
    <border>
      <left/>
      <right style="medium">
        <color theme="0"/>
      </right>
      <top style="thick">
        <color auto="1"/>
      </top>
      <bottom/>
      <diagonal/>
    </border>
    <border>
      <left style="thick">
        <color auto="1"/>
      </left>
      <right/>
      <top style="thick">
        <color rgb="FF000000"/>
      </top>
      <bottom/>
      <diagonal/>
    </border>
    <border>
      <left/>
      <right style="thick">
        <color auto="1"/>
      </right>
      <top style="thick">
        <color rgb="FF000000"/>
      </top>
      <bottom/>
      <diagonal/>
    </border>
    <border>
      <left/>
      <right style="thick">
        <color rgb="FF000000"/>
      </right>
      <top style="thick">
        <color rgb="FF000000"/>
      </top>
      <bottom style="thick">
        <color auto="1"/>
      </bottom>
      <diagonal/>
    </border>
    <border>
      <left style="thick">
        <color theme="1"/>
      </left>
      <right style="medium">
        <color auto="1"/>
      </right>
      <top/>
      <bottom style="thick">
        <color auto="1"/>
      </bottom>
      <diagonal/>
    </border>
  </borders>
  <cellStyleXfs count="40">
    <xf numFmtId="0" fontId="0" fillId="0" borderId="5"/>
    <xf numFmtId="0" fontId="11" fillId="0" borderId="0" applyNumberFormat="0" applyFill="0" applyBorder="0" applyAlignment="0" applyProtection="0"/>
    <xf numFmtId="0" fontId="7" fillId="0" borderId="0" applyNumberFormat="0" applyFill="0" applyBorder="0" applyAlignment="0" applyProtection="0"/>
    <xf numFmtId="0" fontId="10" fillId="2" borderId="0" applyNumberFormat="0" applyBorder="0" applyAlignment="0" applyProtection="0"/>
    <xf numFmtId="0" fontId="17" fillId="0" borderId="5" applyNumberFormat="0" applyFill="0" applyBorder="0" applyAlignment="0" applyProtection="0"/>
    <xf numFmtId="0" fontId="6" fillId="0" borderId="0">
      <alignment horizontal="left"/>
    </xf>
    <xf numFmtId="164" fontId="6" fillId="0" borderId="0" applyFont="0" applyFill="0" applyBorder="0" applyAlignment="0">
      <alignment horizontal="left"/>
    </xf>
    <xf numFmtId="4" fontId="6" fillId="0" borderId="0" applyFont="0" applyFill="0" applyBorder="0" applyAlignment="0">
      <alignment horizontal="left"/>
    </xf>
    <xf numFmtId="165" fontId="6" fillId="0" borderId="0" applyFont="0" applyFill="0" applyBorder="0" applyAlignment="0">
      <alignment horizontal="left"/>
    </xf>
    <xf numFmtId="39" fontId="18" fillId="0" borderId="0" applyFill="0" applyBorder="0" applyProtection="0">
      <alignment horizontal="left"/>
    </xf>
    <xf numFmtId="0" fontId="19" fillId="0" borderId="0" applyNumberFormat="0" applyFill="0" applyBorder="0" applyProtection="0">
      <alignment wrapText="1"/>
    </xf>
    <xf numFmtId="166" fontId="6" fillId="0" borderId="0" applyFont="0" applyFill="0" applyBorder="0" applyAlignment="0">
      <alignment horizontal="left"/>
    </xf>
    <xf numFmtId="0" fontId="21" fillId="7" borderId="12" applyNumberFormat="0" applyProtection="0">
      <alignment horizontal="left"/>
    </xf>
    <xf numFmtId="0" fontId="47" fillId="0" borderId="5" applyNumberFormat="0" applyFill="0" applyBorder="0" applyAlignment="0" applyProtection="0"/>
    <xf numFmtId="0" fontId="47" fillId="0" borderId="5" applyNumberFormat="0" applyFill="0" applyBorder="0" applyAlignment="0" applyProtection="0"/>
    <xf numFmtId="0" fontId="47" fillId="0" borderId="5" applyNumberFormat="0" applyFill="0" applyBorder="0" applyAlignment="0" applyProtection="0"/>
    <xf numFmtId="0" fontId="47" fillId="0" borderId="5" applyNumberFormat="0" applyFill="0" applyBorder="0" applyAlignment="0" applyProtection="0"/>
    <xf numFmtId="0" fontId="4" fillId="0" borderId="0">
      <alignment horizontal="left"/>
    </xf>
    <xf numFmtId="166" fontId="4" fillId="0" borderId="0" applyFont="0" applyFill="0" applyBorder="0" applyAlignment="0">
      <alignment horizontal="left"/>
    </xf>
    <xf numFmtId="165" fontId="4" fillId="0" borderId="0" applyFont="0" applyFill="0" applyBorder="0" applyAlignment="0">
      <alignment horizontal="left"/>
    </xf>
    <xf numFmtId="164" fontId="4" fillId="0" borderId="0" applyFont="0" applyFill="0" applyBorder="0" applyAlignment="0">
      <alignment horizontal="left"/>
    </xf>
    <xf numFmtId="4" fontId="4" fillId="0" borderId="0" applyFont="0" applyFill="0" applyBorder="0" applyAlignment="0">
      <alignment horizontal="left"/>
    </xf>
    <xf numFmtId="0" fontId="3" fillId="0" borderId="0">
      <alignment horizontal="left"/>
    </xf>
    <xf numFmtId="164" fontId="3" fillId="0" borderId="0" applyFont="0" applyFill="0" applyBorder="0" applyAlignment="0">
      <alignment horizontal="left"/>
    </xf>
    <xf numFmtId="4" fontId="3" fillId="0" borderId="0" applyFont="0" applyFill="0" applyBorder="0" applyAlignment="0">
      <alignment horizontal="left"/>
    </xf>
    <xf numFmtId="165" fontId="3" fillId="0" borderId="0" applyFont="0" applyFill="0" applyBorder="0" applyAlignment="0">
      <alignment horizontal="left"/>
    </xf>
    <xf numFmtId="166" fontId="3" fillId="0" borderId="0" applyFont="0" applyFill="0" applyBorder="0" applyAlignment="0">
      <alignment horizontal="left"/>
    </xf>
    <xf numFmtId="0" fontId="3" fillId="0" borderId="0">
      <alignment horizontal="left"/>
    </xf>
    <xf numFmtId="166" fontId="3" fillId="0" borderId="0" applyFont="0" applyFill="0" applyBorder="0" applyAlignment="0">
      <alignment horizontal="left"/>
    </xf>
    <xf numFmtId="165" fontId="3" fillId="0" borderId="0" applyFont="0" applyFill="0" applyBorder="0" applyAlignment="0">
      <alignment horizontal="left"/>
    </xf>
    <xf numFmtId="164" fontId="3" fillId="0" borderId="0" applyFont="0" applyFill="0" applyBorder="0" applyAlignment="0">
      <alignment horizontal="left"/>
    </xf>
    <xf numFmtId="4" fontId="3" fillId="0" borderId="0" applyFont="0" applyFill="0" applyBorder="0" applyAlignment="0">
      <alignment horizontal="left"/>
    </xf>
    <xf numFmtId="0" fontId="47" fillId="0" borderId="5" applyNumberFormat="0" applyFill="0" applyBorder="0" applyAlignment="0" applyProtection="0"/>
    <xf numFmtId="0" fontId="47" fillId="0" borderId="5" applyNumberFormat="0" applyFill="0" applyBorder="0" applyAlignment="0" applyProtection="0"/>
    <xf numFmtId="0" fontId="2" fillId="0" borderId="0">
      <alignment horizontal="left"/>
    </xf>
    <xf numFmtId="164" fontId="2" fillId="0" borderId="0" applyFont="0" applyFill="0" applyBorder="0" applyAlignment="0">
      <alignment horizontal="left"/>
    </xf>
    <xf numFmtId="4" fontId="2" fillId="0" borderId="0" applyFont="0" applyFill="0" applyBorder="0" applyAlignment="0">
      <alignment horizontal="left"/>
    </xf>
    <xf numFmtId="165" fontId="2" fillId="0" borderId="0" applyFont="0" applyFill="0" applyBorder="0" applyAlignment="0">
      <alignment horizontal="left"/>
    </xf>
    <xf numFmtId="166" fontId="2" fillId="0" borderId="0" applyFont="0" applyFill="0" applyBorder="0" applyAlignment="0">
      <alignment horizontal="left"/>
    </xf>
    <xf numFmtId="0" fontId="1" fillId="0" borderId="0"/>
  </cellStyleXfs>
  <cellXfs count="575">
    <xf numFmtId="0" fontId="0" fillId="0" borderId="5" xfId="0"/>
    <xf numFmtId="0" fontId="11" fillId="0" borderId="0" xfId="1"/>
    <xf numFmtId="0" fontId="7" fillId="0" borderId="1" xfId="2" applyBorder="1" applyAlignment="1">
      <alignment horizontal="center"/>
    </xf>
    <xf numFmtId="0" fontId="7" fillId="0" borderId="0" xfId="2"/>
    <xf numFmtId="0" fontId="10" fillId="0" borderId="6" xfId="3" applyFill="1" applyBorder="1" applyAlignment="1">
      <alignment horizontal="left" vertical="center"/>
    </xf>
    <xf numFmtId="0" fontId="10" fillId="0" borderId="3" xfId="3" applyFill="1" applyBorder="1" applyAlignment="1">
      <alignment horizontal="left" vertical="center"/>
    </xf>
    <xf numFmtId="0" fontId="0" fillId="0" borderId="2" xfId="0" applyBorder="1" applyAlignment="1">
      <alignment horizontal="center" vertical="center" wrapText="1"/>
    </xf>
    <xf numFmtId="0" fontId="0" fillId="0" borderId="5" xfId="0" applyAlignment="1">
      <alignment horizontal="center" vertical="center" wrapText="1"/>
    </xf>
    <xf numFmtId="0" fontId="7" fillId="0" borderId="7" xfId="2" applyBorder="1" applyAlignment="1">
      <alignment horizontal="center"/>
    </xf>
    <xf numFmtId="0" fontId="0" fillId="0" borderId="7" xfId="0" applyBorder="1"/>
    <xf numFmtId="0" fontId="0" fillId="0" borderId="10" xfId="0" applyBorder="1"/>
    <xf numFmtId="0" fontId="0" fillId="0" borderId="10" xfId="0" applyBorder="1" applyAlignment="1">
      <alignment horizontal="center" vertical="center" wrapText="1"/>
    </xf>
    <xf numFmtId="0" fontId="0" fillId="0" borderId="2" xfId="0" applyBorder="1"/>
    <xf numFmtId="164" fontId="7" fillId="0" borderId="0" xfId="0" applyNumberFormat="1" applyFont="1" applyBorder="1" applyAlignment="1">
      <alignment horizontal="left" vertical="center" wrapText="1" indent="1"/>
    </xf>
    <xf numFmtId="20" fontId="7" fillId="0" borderId="0" xfId="0" applyNumberFormat="1" applyFont="1" applyBorder="1" applyAlignment="1">
      <alignment horizontal="center" vertical="center" wrapText="1"/>
    </xf>
    <xf numFmtId="2" fontId="7" fillId="0" borderId="0" xfId="0" applyNumberFormat="1" applyFont="1" applyBorder="1" applyAlignment="1">
      <alignment horizontal="center" vertical="center" wrapText="1"/>
    </xf>
    <xf numFmtId="0" fontId="0" fillId="0" borderId="0" xfId="0" applyBorder="1" applyAlignment="1">
      <alignment horizontal="center" vertical="center" wrapText="1"/>
    </xf>
    <xf numFmtId="164" fontId="0" fillId="0" borderId="0" xfId="0" applyNumberFormat="1" applyBorder="1" applyAlignment="1">
      <alignment horizontal="left" vertical="center" wrapText="1" indent="1"/>
    </xf>
    <xf numFmtId="0" fontId="12" fillId="0" borderId="0" xfId="1" applyFont="1" applyFill="1" applyBorder="1" applyAlignment="1">
      <alignment vertical="center"/>
    </xf>
    <xf numFmtId="20" fontId="12" fillId="0" borderId="0" xfId="0" applyNumberFormat="1" applyFont="1" applyBorder="1" applyAlignment="1">
      <alignment horizontal="center" vertical="center" wrapText="1"/>
    </xf>
    <xf numFmtId="0" fontId="0" fillId="0" borderId="13" xfId="0" applyBorder="1"/>
    <xf numFmtId="0" fontId="7" fillId="0" borderId="9" xfId="2" applyBorder="1" applyAlignment="1">
      <alignment horizontal="center"/>
    </xf>
    <xf numFmtId="0" fontId="12" fillId="3" borderId="5" xfId="1" applyFont="1" applyFill="1" applyBorder="1" applyAlignment="1">
      <alignment vertical="center" wrapText="1"/>
    </xf>
    <xf numFmtId="20" fontId="12" fillId="4" borderId="17" xfId="1" applyNumberFormat="1" applyFont="1" applyFill="1" applyBorder="1" applyAlignment="1">
      <alignment vertical="center" wrapText="1"/>
    </xf>
    <xf numFmtId="20" fontId="12" fillId="4" borderId="18" xfId="1" applyNumberFormat="1" applyFont="1" applyFill="1" applyBorder="1" applyAlignment="1">
      <alignment vertical="center"/>
    </xf>
    <xf numFmtId="20" fontId="12" fillId="5" borderId="17" xfId="1" applyNumberFormat="1" applyFont="1" applyFill="1" applyBorder="1" applyAlignment="1">
      <alignment vertical="center" wrapText="1"/>
    </xf>
    <xf numFmtId="1" fontId="14" fillId="4" borderId="19" xfId="0" applyNumberFormat="1" applyFont="1" applyFill="1" applyBorder="1" applyAlignment="1">
      <alignment vertical="center"/>
    </xf>
    <xf numFmtId="1" fontId="14" fillId="5" borderId="19" xfId="0" applyNumberFormat="1" applyFont="1" applyFill="1" applyBorder="1" applyAlignment="1">
      <alignment vertical="center"/>
    </xf>
    <xf numFmtId="0" fontId="16" fillId="2" borderId="4" xfId="3" applyFont="1" applyBorder="1" applyAlignment="1">
      <alignment horizontal="left" vertical="center" wrapText="1" indent="1"/>
    </xf>
    <xf numFmtId="0" fontId="12" fillId="4" borderId="5" xfId="1" applyFont="1" applyFill="1" applyBorder="1" applyAlignment="1">
      <alignment vertical="center" wrapText="1"/>
    </xf>
    <xf numFmtId="0" fontId="0" fillId="14" borderId="2" xfId="0" applyFill="1" applyBorder="1" applyAlignment="1">
      <alignment horizontal="center" vertical="center" wrapText="1"/>
    </xf>
    <xf numFmtId="0" fontId="0" fillId="14" borderId="5" xfId="0" applyFill="1"/>
    <xf numFmtId="20" fontId="12" fillId="13" borderId="17" xfId="1" applyNumberFormat="1" applyFont="1" applyFill="1" applyBorder="1" applyAlignment="1">
      <alignment vertical="center" wrapText="1"/>
    </xf>
    <xf numFmtId="1" fontId="14" fillId="13" borderId="18" xfId="0" applyNumberFormat="1" applyFont="1" applyFill="1" applyBorder="1" applyAlignment="1">
      <alignment horizontal="center" vertical="center"/>
    </xf>
    <xf numFmtId="0" fontId="16" fillId="2" borderId="27" xfId="3" applyFont="1" applyBorder="1" applyAlignment="1">
      <alignment horizontal="left" vertical="center" wrapText="1" indent="1"/>
    </xf>
    <xf numFmtId="0" fontId="16" fillId="2" borderId="27" xfId="3" applyFont="1" applyBorder="1" applyAlignment="1">
      <alignment horizontal="center" vertical="center"/>
    </xf>
    <xf numFmtId="0" fontId="16" fillId="2" borderId="26" xfId="3" applyFont="1" applyBorder="1" applyAlignment="1">
      <alignment horizontal="center" vertical="center" wrapText="1"/>
    </xf>
    <xf numFmtId="0" fontId="26" fillId="0" borderId="0" xfId="1" applyFont="1" applyAlignment="1">
      <alignment vertical="center"/>
    </xf>
    <xf numFmtId="0" fontId="36" fillId="2" borderId="16" xfId="3" applyFont="1" applyBorder="1" applyAlignment="1">
      <alignment horizontal="center" vertical="center" wrapText="1"/>
    </xf>
    <xf numFmtId="0" fontId="36" fillId="2" borderId="31" xfId="3" applyFont="1" applyBorder="1" applyAlignment="1">
      <alignment horizontal="center" vertical="center" wrapText="1"/>
    </xf>
    <xf numFmtId="1" fontId="37" fillId="8" borderId="2" xfId="0" applyNumberFormat="1" applyFont="1" applyFill="1" applyBorder="1" applyAlignment="1">
      <alignment horizontal="center" vertical="center" wrapText="1"/>
    </xf>
    <xf numFmtId="1" fontId="37" fillId="8" borderId="32" xfId="0" applyNumberFormat="1" applyFont="1" applyFill="1" applyBorder="1" applyAlignment="1">
      <alignment horizontal="center" vertical="center" wrapText="1"/>
    </xf>
    <xf numFmtId="1" fontId="37" fillId="9" borderId="5" xfId="0" applyNumberFormat="1" applyFont="1" applyFill="1" applyAlignment="1">
      <alignment horizontal="center" vertical="center" wrapText="1"/>
    </xf>
    <xf numFmtId="1" fontId="37" fillId="11" borderId="5" xfId="0" applyNumberFormat="1" applyFont="1" applyFill="1" applyAlignment="1">
      <alignment horizontal="center" vertical="center" wrapText="1"/>
    </xf>
    <xf numFmtId="1" fontId="37" fillId="10" borderId="5" xfId="0" applyNumberFormat="1" applyFont="1" applyFill="1" applyAlignment="1">
      <alignment horizontal="center" vertical="center" wrapText="1"/>
    </xf>
    <xf numFmtId="1" fontId="37" fillId="12" borderId="5" xfId="0" applyNumberFormat="1" applyFont="1" applyFill="1" applyAlignment="1">
      <alignment horizontal="center" vertical="center" wrapText="1"/>
    </xf>
    <xf numFmtId="1" fontId="37" fillId="9" borderId="7" xfId="0" applyNumberFormat="1" applyFont="1" applyFill="1" applyBorder="1" applyAlignment="1">
      <alignment horizontal="center" vertical="center" wrapText="1"/>
    </xf>
    <xf numFmtId="1" fontId="37" fillId="11" borderId="7" xfId="0" applyNumberFormat="1" applyFont="1" applyFill="1" applyBorder="1" applyAlignment="1">
      <alignment horizontal="center" vertical="center" wrapText="1"/>
    </xf>
    <xf numFmtId="1" fontId="37" fillId="10" borderId="7" xfId="0" applyNumberFormat="1" applyFont="1" applyFill="1" applyBorder="1" applyAlignment="1">
      <alignment horizontal="center" vertical="center" wrapText="1"/>
    </xf>
    <xf numFmtId="1" fontId="37" fillId="12" borderId="7" xfId="0" applyNumberFormat="1" applyFont="1" applyFill="1" applyBorder="1" applyAlignment="1">
      <alignment horizontal="center" vertical="center" wrapText="1"/>
    </xf>
    <xf numFmtId="1" fontId="43" fillId="8" borderId="35" xfId="0" applyNumberFormat="1" applyFont="1" applyFill="1" applyBorder="1" applyAlignment="1">
      <alignment horizontal="center" vertical="center" wrapText="1"/>
    </xf>
    <xf numFmtId="1" fontId="43" fillId="9" borderId="35" xfId="0" applyNumberFormat="1" applyFont="1" applyFill="1" applyBorder="1" applyAlignment="1">
      <alignment horizontal="center" vertical="center" wrapText="1"/>
    </xf>
    <xf numFmtId="1" fontId="43" fillId="11" borderId="35" xfId="0" applyNumberFormat="1" applyFont="1" applyFill="1" applyBorder="1" applyAlignment="1">
      <alignment horizontal="center" vertical="center" wrapText="1"/>
    </xf>
    <xf numFmtId="1" fontId="43" fillId="10" borderId="35" xfId="0" applyNumberFormat="1" applyFont="1" applyFill="1" applyBorder="1" applyAlignment="1">
      <alignment horizontal="center" vertical="center" wrapText="1"/>
    </xf>
    <xf numFmtId="1" fontId="43" fillId="12" borderId="35" xfId="0" applyNumberFormat="1" applyFont="1" applyFill="1" applyBorder="1" applyAlignment="1">
      <alignment horizontal="center" vertical="center" wrapText="1"/>
    </xf>
    <xf numFmtId="0" fontId="44" fillId="2" borderId="33" xfId="3" applyFont="1" applyBorder="1" applyAlignment="1">
      <alignment horizontal="center" vertical="center" wrapText="1"/>
    </xf>
    <xf numFmtId="0" fontId="36" fillId="2" borderId="20" xfId="3" applyFont="1" applyBorder="1" applyAlignment="1">
      <alignment horizontal="center" vertical="center" wrapText="1"/>
    </xf>
    <xf numFmtId="0" fontId="36" fillId="2" borderId="15" xfId="3" applyFont="1" applyBorder="1" applyAlignment="1">
      <alignment horizontal="center" vertical="center" wrapText="1"/>
    </xf>
    <xf numFmtId="1" fontId="12" fillId="4" borderId="2" xfId="0" applyNumberFormat="1" applyFont="1" applyFill="1" applyBorder="1" applyAlignment="1">
      <alignment horizontal="center" vertical="center" wrapText="1"/>
    </xf>
    <xf numFmtId="164" fontId="7" fillId="4" borderId="5" xfId="0" applyNumberFormat="1" applyFont="1" applyFill="1" applyAlignment="1" applyProtection="1">
      <alignment horizontal="center" vertical="center" wrapText="1"/>
      <protection locked="0"/>
    </xf>
    <xf numFmtId="164" fontId="7" fillId="3" borderId="2" xfId="0" applyNumberFormat="1" applyFont="1" applyFill="1" applyBorder="1" applyAlignment="1" applyProtection="1">
      <alignment horizontal="center" vertical="center" wrapText="1"/>
      <protection locked="0"/>
    </xf>
    <xf numFmtId="164" fontId="7" fillId="3" borderId="5" xfId="0" applyNumberFormat="1" applyFont="1" applyFill="1" applyAlignment="1" applyProtection="1">
      <alignment horizontal="center" vertical="center" wrapText="1"/>
      <protection locked="0"/>
    </xf>
    <xf numFmtId="164" fontId="7" fillId="3" borderId="8" xfId="0" applyNumberFormat="1" applyFont="1" applyFill="1" applyBorder="1" applyAlignment="1" applyProtection="1">
      <alignment horizontal="center" vertical="center" wrapText="1"/>
      <protection locked="0"/>
    </xf>
    <xf numFmtId="0" fontId="0" fillId="14" borderId="2" xfId="0" applyFill="1" applyBorder="1"/>
    <xf numFmtId="1" fontId="15" fillId="4" borderId="2" xfId="0" applyNumberFormat="1" applyFont="1" applyFill="1" applyBorder="1" applyAlignment="1">
      <alignment horizontal="center" vertical="center" wrapText="1"/>
    </xf>
    <xf numFmtId="1" fontId="15" fillId="3" borderId="2" xfId="0" applyNumberFormat="1" applyFont="1" applyFill="1" applyBorder="1" applyAlignment="1">
      <alignment horizontal="center" vertical="center" wrapText="1"/>
    </xf>
    <xf numFmtId="1" fontId="15" fillId="3" borderId="52" xfId="0" applyNumberFormat="1" applyFont="1" applyFill="1" applyBorder="1" applyAlignment="1">
      <alignment horizontal="center" vertical="center" wrapText="1"/>
    </xf>
    <xf numFmtId="164" fontId="7" fillId="4" borderId="2" xfId="0" applyNumberFormat="1" applyFont="1" applyFill="1" applyBorder="1" applyAlignment="1" applyProtection="1">
      <alignment horizontal="center" vertical="center" wrapText="1"/>
      <protection locked="0"/>
    </xf>
    <xf numFmtId="1" fontId="12" fillId="3" borderId="2" xfId="0" applyNumberFormat="1" applyFont="1" applyFill="1" applyBorder="1" applyAlignment="1">
      <alignment horizontal="center" vertical="center" wrapText="1"/>
    </xf>
    <xf numFmtId="1" fontId="32" fillId="14" borderId="2" xfId="0" applyNumberFormat="1" applyFont="1" applyFill="1" applyBorder="1" applyAlignment="1">
      <alignment horizontal="center" vertical="center" wrapText="1"/>
    </xf>
    <xf numFmtId="1" fontId="32" fillId="4" borderId="2" xfId="0" applyNumberFormat="1" applyFont="1" applyFill="1" applyBorder="1" applyAlignment="1" applyProtection="1">
      <alignment horizontal="center" vertical="center" wrapText="1"/>
      <protection locked="0"/>
    </xf>
    <xf numFmtId="1" fontId="37" fillId="5" borderId="13" xfId="0" applyNumberFormat="1" applyFont="1" applyFill="1" applyBorder="1" applyAlignment="1">
      <alignment horizontal="center" vertical="center" wrapText="1"/>
    </xf>
    <xf numFmtId="1" fontId="37" fillId="5" borderId="4" xfId="0" applyNumberFormat="1" applyFont="1" applyFill="1" applyBorder="1" applyAlignment="1">
      <alignment horizontal="center" vertical="center" wrapText="1"/>
    </xf>
    <xf numFmtId="1" fontId="43" fillId="5" borderId="0" xfId="0" applyNumberFormat="1" applyFont="1" applyFill="1" applyBorder="1" applyAlignment="1">
      <alignment horizontal="center" vertical="center" wrapText="1"/>
    </xf>
    <xf numFmtId="0" fontId="50" fillId="0" borderId="59" xfId="0" applyFont="1" applyBorder="1"/>
    <xf numFmtId="0" fontId="16" fillId="2" borderId="27" xfId="3" applyFont="1" applyBorder="1" applyAlignment="1">
      <alignment horizontal="center" vertical="center" wrapText="1"/>
    </xf>
    <xf numFmtId="0" fontId="7" fillId="3" borderId="2" xfId="0" applyFont="1" applyFill="1" applyBorder="1" applyAlignment="1" applyProtection="1">
      <alignment horizontal="left" vertical="center" wrapText="1" indent="1"/>
      <protection locked="0"/>
    </xf>
    <xf numFmtId="0" fontId="7" fillId="3" borderId="5" xfId="0" applyFont="1" applyFill="1" applyAlignment="1" applyProtection="1">
      <alignment horizontal="left" vertical="center" wrapText="1" indent="1"/>
      <protection locked="0"/>
    </xf>
    <xf numFmtId="0" fontId="7" fillId="4" borderId="5" xfId="0" applyFont="1" applyFill="1" applyAlignment="1" applyProtection="1">
      <alignment horizontal="left" vertical="center" wrapText="1" indent="1"/>
      <protection locked="0"/>
    </xf>
    <xf numFmtId="0" fontId="7" fillId="3" borderId="8" xfId="0" applyFont="1" applyFill="1" applyBorder="1" applyAlignment="1" applyProtection="1">
      <alignment horizontal="left" vertical="center" wrapText="1" indent="1"/>
      <protection locked="0"/>
    </xf>
    <xf numFmtId="0" fontId="0" fillId="14" borderId="14" xfId="0" applyFill="1" applyBorder="1" applyAlignment="1">
      <alignment horizontal="left" vertical="center" wrapText="1" indent="1"/>
    </xf>
    <xf numFmtId="0" fontId="7" fillId="4" borderId="2" xfId="0" applyFont="1" applyFill="1" applyBorder="1" applyAlignment="1" applyProtection="1">
      <alignment horizontal="left" vertical="center" wrapText="1" indent="1"/>
      <protection locked="0"/>
    </xf>
    <xf numFmtId="0" fontId="15" fillId="0" borderId="13" xfId="0" applyFont="1" applyBorder="1" applyAlignment="1">
      <alignment horizontal="center" vertical="center" wrapText="1"/>
    </xf>
    <xf numFmtId="1" fontId="37" fillId="28" borderId="5" xfId="0" applyNumberFormat="1" applyFont="1" applyFill="1" applyAlignment="1">
      <alignment horizontal="center" vertical="center" wrapText="1"/>
    </xf>
    <xf numFmtId="1" fontId="37" fillId="28" borderId="7" xfId="0" applyNumberFormat="1" applyFont="1" applyFill="1" applyBorder="1" applyAlignment="1">
      <alignment horizontal="center" vertical="center" wrapText="1"/>
    </xf>
    <xf numFmtId="1" fontId="32" fillId="11" borderId="2" xfId="0" applyNumberFormat="1" applyFont="1" applyFill="1" applyBorder="1" applyAlignment="1" applyProtection="1">
      <alignment horizontal="center" vertical="center" wrapText="1"/>
      <protection locked="0"/>
    </xf>
    <xf numFmtId="1" fontId="32" fillId="14" borderId="8" xfId="0" applyNumberFormat="1" applyFont="1" applyFill="1" applyBorder="1" applyAlignment="1">
      <alignment horizontal="center" vertical="center" wrapText="1"/>
    </xf>
    <xf numFmtId="1" fontId="12" fillId="11" borderId="2" xfId="0" applyNumberFormat="1" applyFont="1" applyFill="1" applyBorder="1" applyAlignment="1">
      <alignment horizontal="center" vertical="center" wrapText="1"/>
    </xf>
    <xf numFmtId="0" fontId="0" fillId="0" borderId="73" xfId="0" applyBorder="1" applyAlignment="1">
      <alignment horizontal="center" vertical="center" wrapText="1"/>
    </xf>
    <xf numFmtId="20" fontId="15" fillId="0" borderId="73" xfId="0" applyNumberFormat="1" applyFont="1" applyBorder="1" applyAlignment="1">
      <alignment horizontal="center" vertical="center" wrapText="1"/>
    </xf>
    <xf numFmtId="0" fontId="16" fillId="2" borderId="74" xfId="3" applyFont="1" applyBorder="1" applyAlignment="1">
      <alignment horizontal="center" vertical="center" wrapText="1"/>
    </xf>
    <xf numFmtId="1" fontId="32" fillId="3" borderId="75" xfId="0" applyNumberFormat="1" applyFont="1" applyFill="1" applyBorder="1" applyAlignment="1" applyProtection="1">
      <alignment horizontal="center" vertical="center" wrapText="1"/>
      <protection locked="0"/>
    </xf>
    <xf numFmtId="1" fontId="32" fillId="14" borderId="75" xfId="0" applyNumberFormat="1" applyFont="1" applyFill="1" applyBorder="1" applyAlignment="1">
      <alignment horizontal="center" vertical="center" wrapText="1"/>
    </xf>
    <xf numFmtId="1" fontId="32" fillId="3" borderId="76" xfId="0" applyNumberFormat="1" applyFont="1" applyFill="1" applyBorder="1" applyAlignment="1" applyProtection="1">
      <alignment horizontal="center" vertical="center" wrapText="1"/>
      <protection locked="0"/>
    </xf>
    <xf numFmtId="1" fontId="37" fillId="29" borderId="5" xfId="0" applyNumberFormat="1" applyFont="1" applyFill="1" applyAlignment="1">
      <alignment horizontal="center" vertical="center" wrapText="1"/>
    </xf>
    <xf numFmtId="1" fontId="37" fillId="29" borderId="7" xfId="0" applyNumberFormat="1" applyFont="1" applyFill="1" applyBorder="1" applyAlignment="1">
      <alignment horizontal="center" vertical="center" wrapText="1"/>
    </xf>
    <xf numFmtId="1" fontId="43" fillId="29" borderId="35" xfId="0" applyNumberFormat="1" applyFont="1" applyFill="1" applyBorder="1" applyAlignment="1">
      <alignment horizontal="center" vertical="center" wrapText="1"/>
    </xf>
    <xf numFmtId="1" fontId="37" fillId="8" borderId="5" xfId="0" applyNumberFormat="1" applyFont="1" applyFill="1" applyAlignment="1">
      <alignment horizontal="center" vertical="center" wrapText="1"/>
    </xf>
    <xf numFmtId="1" fontId="37" fillId="8" borderId="7" xfId="0" applyNumberFormat="1" applyFont="1" applyFill="1" applyBorder="1" applyAlignment="1">
      <alignment horizontal="center" vertical="center" wrapText="1"/>
    </xf>
    <xf numFmtId="1" fontId="43" fillId="28" borderId="47" xfId="0" applyNumberFormat="1" applyFont="1" applyFill="1" applyBorder="1" applyAlignment="1">
      <alignment horizontal="center" vertical="center" wrapText="1"/>
    </xf>
    <xf numFmtId="1" fontId="43" fillId="30" borderId="79" xfId="0" applyNumberFormat="1" applyFont="1" applyFill="1" applyBorder="1" applyAlignment="1">
      <alignment horizontal="center" vertical="center" wrapText="1"/>
    </xf>
    <xf numFmtId="1" fontId="37" fillId="30" borderId="5" xfId="0" applyNumberFormat="1" applyFont="1" applyFill="1" applyAlignment="1">
      <alignment horizontal="center" vertical="center" wrapText="1"/>
    </xf>
    <xf numFmtId="1" fontId="37" fillId="30" borderId="7" xfId="0" applyNumberFormat="1" applyFont="1" applyFill="1" applyBorder="1" applyAlignment="1">
      <alignment horizontal="center" vertical="center" wrapText="1"/>
    </xf>
    <xf numFmtId="1" fontId="43" fillId="6" borderId="80" xfId="0" applyNumberFormat="1" applyFont="1" applyFill="1" applyBorder="1" applyAlignment="1">
      <alignment horizontal="center" vertical="center" wrapText="1"/>
    </xf>
    <xf numFmtId="1" fontId="37" fillId="6" borderId="8" xfId="0" applyNumberFormat="1" applyFont="1" applyFill="1" applyBorder="1" applyAlignment="1">
      <alignment horizontal="center" vertical="center" wrapText="1"/>
    </xf>
    <xf numFmtId="1" fontId="37" fillId="6" borderId="41" xfId="0" applyNumberFormat="1" applyFont="1" applyFill="1" applyBorder="1" applyAlignment="1">
      <alignment horizontal="center" vertical="center" wrapText="1"/>
    </xf>
    <xf numFmtId="0" fontId="36" fillId="2" borderId="82" xfId="3" applyFont="1" applyBorder="1" applyAlignment="1">
      <alignment horizontal="center" vertical="center" wrapText="1"/>
    </xf>
    <xf numFmtId="1" fontId="15" fillId="5" borderId="84" xfId="0" applyNumberFormat="1" applyFont="1" applyFill="1" applyBorder="1" applyAlignment="1">
      <alignment horizontal="center" vertical="center" wrapText="1"/>
    </xf>
    <xf numFmtId="0" fontId="25" fillId="0" borderId="0" xfId="10" applyFont="1" applyAlignment="1" applyProtection="1">
      <alignment horizontal="center" vertical="center" wrapText="1"/>
    </xf>
    <xf numFmtId="164" fontId="35" fillId="8" borderId="73" xfId="4" applyNumberFormat="1" applyFont="1" applyFill="1" applyBorder="1" applyAlignment="1">
      <alignment horizontal="center" vertical="center" wrapText="1"/>
    </xf>
    <xf numFmtId="164" fontId="35" fillId="9" borderId="10" xfId="4" applyNumberFormat="1" applyFont="1" applyFill="1" applyBorder="1" applyAlignment="1">
      <alignment horizontal="center" vertical="center" wrapText="1"/>
    </xf>
    <xf numFmtId="164" fontId="35" fillId="11" borderId="10" xfId="4" applyNumberFormat="1" applyFont="1" applyFill="1" applyBorder="1" applyAlignment="1">
      <alignment horizontal="center" vertical="center" wrapText="1"/>
    </xf>
    <xf numFmtId="164" fontId="35" fillId="10" borderId="10" xfId="4" applyNumberFormat="1" applyFont="1" applyFill="1" applyBorder="1" applyAlignment="1">
      <alignment horizontal="center" vertical="center" wrapText="1"/>
    </xf>
    <xf numFmtId="164" fontId="35" fillId="12" borderId="10" xfId="4" applyNumberFormat="1" applyFont="1" applyFill="1" applyBorder="1" applyAlignment="1">
      <alignment horizontal="center" vertical="center" wrapText="1"/>
    </xf>
    <xf numFmtId="164" fontId="35" fillId="5" borderId="3" xfId="4" applyNumberFormat="1" applyFont="1" applyFill="1" applyBorder="1" applyAlignment="1">
      <alignment horizontal="center" vertical="center" wrapText="1"/>
    </xf>
    <xf numFmtId="0" fontId="35" fillId="29" borderId="10" xfId="4" applyFont="1" applyFill="1" applyBorder="1" applyAlignment="1">
      <alignment horizontal="center" vertical="center"/>
    </xf>
    <xf numFmtId="0" fontId="35" fillId="8" borderId="10" xfId="4" applyFont="1" applyFill="1" applyBorder="1" applyAlignment="1">
      <alignment horizontal="center" vertical="center"/>
    </xf>
    <xf numFmtId="0" fontId="35" fillId="30" borderId="10" xfId="4" applyFont="1" applyFill="1" applyBorder="1" applyAlignment="1">
      <alignment horizontal="center" vertical="center"/>
    </xf>
    <xf numFmtId="164" fontId="35" fillId="28" borderId="10" xfId="4" applyNumberFormat="1" applyFont="1" applyFill="1" applyBorder="1" applyAlignment="1">
      <alignment horizontal="center" vertical="center" wrapText="1"/>
    </xf>
    <xf numFmtId="164" fontId="35" fillId="6" borderId="49" xfId="4" applyNumberFormat="1" applyFont="1" applyFill="1" applyBorder="1" applyAlignment="1">
      <alignment horizontal="center" vertical="center" wrapText="1"/>
    </xf>
    <xf numFmtId="39" fontId="65" fillId="0" borderId="0" xfId="9" applyFont="1" applyAlignment="1" applyProtection="1">
      <alignment horizontal="center" vertical="center"/>
    </xf>
    <xf numFmtId="39" fontId="65" fillId="15" borderId="37" xfId="9" applyFont="1" applyFill="1" applyBorder="1" applyAlignment="1" applyProtection="1">
      <alignment horizontal="center" vertical="center"/>
    </xf>
    <xf numFmtId="39" fontId="65" fillId="0" borderId="0" xfId="9" applyFont="1" applyAlignment="1">
      <alignment horizontal="center" vertical="center"/>
    </xf>
    <xf numFmtId="0" fontId="2" fillId="0" borderId="0" xfId="34">
      <alignment horizontal="left"/>
    </xf>
    <xf numFmtId="0" fontId="5" fillId="0" borderId="0" xfId="34" applyFont="1">
      <alignment horizontal="left"/>
    </xf>
    <xf numFmtId="164" fontId="5" fillId="0" borderId="0" xfId="35" applyFont="1">
      <alignment horizontal="left"/>
    </xf>
    <xf numFmtId="4" fontId="5" fillId="0" borderId="0" xfId="36" applyFont="1">
      <alignment horizontal="left"/>
    </xf>
    <xf numFmtId="165" fontId="5" fillId="0" borderId="0" xfId="37" applyFont="1">
      <alignment horizontal="left"/>
    </xf>
    <xf numFmtId="164" fontId="5" fillId="0" borderId="0" xfId="35" applyFont="1" applyFill="1" applyBorder="1">
      <alignment horizontal="left"/>
    </xf>
    <xf numFmtId="4" fontId="5" fillId="0" borderId="15" xfId="36" applyFont="1" applyFill="1" applyBorder="1">
      <alignment horizontal="left"/>
    </xf>
    <xf numFmtId="164" fontId="5" fillId="0" borderId="15" xfId="35" applyFont="1" applyFill="1" applyBorder="1">
      <alignment horizontal="left"/>
    </xf>
    <xf numFmtId="164" fontId="5" fillId="0" borderId="15" xfId="35" applyFont="1" applyBorder="1">
      <alignment horizontal="left"/>
    </xf>
    <xf numFmtId="14" fontId="5" fillId="0" borderId="15" xfId="37" applyNumberFormat="1" applyFont="1" applyFill="1" applyBorder="1">
      <alignment horizontal="left"/>
    </xf>
    <xf numFmtId="4" fontId="61" fillId="13" borderId="0" xfId="36" applyFont="1" applyFill="1" applyBorder="1" applyAlignment="1">
      <alignment horizontal="center" vertical="center"/>
    </xf>
    <xf numFmtId="2" fontId="61" fillId="4" borderId="0" xfId="35" applyNumberFormat="1" applyFont="1" applyFill="1" applyBorder="1" applyAlignment="1" applyProtection="1">
      <alignment horizontal="center" vertical="center" wrapText="1"/>
      <protection locked="0"/>
    </xf>
    <xf numFmtId="2" fontId="61" fillId="0" borderId="0" xfId="35" applyNumberFormat="1" applyFont="1" applyFill="1" applyBorder="1" applyAlignment="1" applyProtection="1">
      <alignment horizontal="center" vertical="center" wrapText="1"/>
      <protection locked="0"/>
    </xf>
    <xf numFmtId="0" fontId="2" fillId="13" borderId="0" xfId="34" applyFill="1">
      <alignment horizontal="left"/>
    </xf>
    <xf numFmtId="0" fontId="20" fillId="0" borderId="30" xfId="34" applyFont="1" applyBorder="1" applyAlignment="1">
      <alignment horizontal="left" vertical="center" wrapText="1"/>
    </xf>
    <xf numFmtId="0" fontId="20" fillId="0" borderId="0" xfId="34" applyFont="1" applyAlignment="1">
      <alignment horizontal="left" vertical="center" wrapText="1"/>
    </xf>
    <xf numFmtId="0" fontId="20" fillId="0" borderId="0" xfId="34" applyFont="1" applyAlignment="1">
      <alignment horizontal="left" vertical="center"/>
    </xf>
    <xf numFmtId="1" fontId="15" fillId="12" borderId="45" xfId="0" applyNumberFormat="1" applyFont="1" applyFill="1" applyBorder="1" applyAlignment="1">
      <alignment horizontal="center" vertical="center" wrapText="1"/>
    </xf>
    <xf numFmtId="1" fontId="15" fillId="10" borderId="83" xfId="0" applyNumberFormat="1" applyFont="1" applyFill="1" applyBorder="1" applyAlignment="1">
      <alignment horizontal="center" vertical="center" wrapText="1"/>
    </xf>
    <xf numFmtId="1" fontId="37" fillId="28" borderId="85" xfId="0" applyNumberFormat="1" applyFont="1" applyFill="1" applyBorder="1" applyAlignment="1">
      <alignment horizontal="center" vertical="center" wrapText="1"/>
    </xf>
    <xf numFmtId="164" fontId="35" fillId="28" borderId="78" xfId="4" applyNumberFormat="1" applyFont="1" applyFill="1" applyBorder="1" applyAlignment="1">
      <alignment horizontal="center" vertical="center" wrapText="1"/>
    </xf>
    <xf numFmtId="1" fontId="15" fillId="11" borderId="83" xfId="0" applyNumberFormat="1" applyFont="1" applyFill="1" applyBorder="1" applyAlignment="1">
      <alignment horizontal="center" vertical="center" wrapText="1"/>
    </xf>
    <xf numFmtId="2" fontId="61" fillId="0" borderId="18" xfId="34" applyNumberFormat="1" applyFont="1" applyBorder="1" applyAlignment="1">
      <alignment horizontal="center" vertical="center"/>
    </xf>
    <xf numFmtId="0" fontId="48" fillId="0" borderId="17" xfId="34" applyFont="1" applyBorder="1" applyAlignment="1">
      <alignment horizontal="left" vertical="center" wrapText="1"/>
    </xf>
    <xf numFmtId="1" fontId="37" fillId="28" borderId="83" xfId="0" applyNumberFormat="1" applyFont="1" applyFill="1" applyBorder="1" applyAlignment="1">
      <alignment horizontal="center" vertical="center" wrapText="1"/>
    </xf>
    <xf numFmtId="164" fontId="35" fillId="28" borderId="97" xfId="4" applyNumberFormat="1" applyFont="1" applyFill="1" applyBorder="1" applyAlignment="1">
      <alignment horizontal="center" vertical="center" wrapText="1"/>
    </xf>
    <xf numFmtId="1" fontId="15" fillId="9" borderId="83" xfId="0" applyNumberFormat="1" applyFont="1" applyFill="1" applyBorder="1" applyAlignment="1">
      <alignment horizontal="center" vertical="center" wrapText="1"/>
    </xf>
    <xf numFmtId="2" fontId="20" fillId="13" borderId="25" xfId="34" applyNumberFormat="1" applyFont="1" applyFill="1" applyBorder="1" applyAlignment="1">
      <alignment horizontal="center" vertical="center"/>
    </xf>
    <xf numFmtId="0" fontId="20" fillId="13" borderId="24" xfId="34" applyFont="1" applyFill="1" applyBorder="1" applyAlignment="1">
      <alignment horizontal="left" wrapText="1"/>
    </xf>
    <xf numFmtId="164" fontId="35" fillId="5" borderId="21" xfId="4" applyNumberFormat="1" applyFont="1" applyFill="1" applyBorder="1" applyAlignment="1">
      <alignment horizontal="center" vertical="center" wrapText="1"/>
    </xf>
    <xf numFmtId="1" fontId="15" fillId="8" borderId="83" xfId="0" applyNumberFormat="1" applyFont="1" applyFill="1" applyBorder="1" applyAlignment="1">
      <alignment horizontal="center" vertical="center" wrapText="1"/>
    </xf>
    <xf numFmtId="2" fontId="20" fillId="13" borderId="23" xfId="34" applyNumberFormat="1" applyFont="1" applyFill="1" applyBorder="1" applyAlignment="1">
      <alignment horizontal="center" vertical="center"/>
    </xf>
    <xf numFmtId="0" fontId="20" fillId="13" borderId="22" xfId="34" applyFont="1" applyFill="1" applyBorder="1" applyAlignment="1">
      <alignment horizontal="left" wrapText="1"/>
    </xf>
    <xf numFmtId="0" fontId="16" fillId="2" borderId="81" xfId="3" applyFont="1" applyBorder="1" applyAlignment="1">
      <alignment horizontal="center" vertical="center" wrapText="1"/>
    </xf>
    <xf numFmtId="0" fontId="2" fillId="0" borderId="0" xfId="34" applyAlignment="1"/>
    <xf numFmtId="0" fontId="5" fillId="0" borderId="15" xfId="34" applyFont="1" applyBorder="1">
      <alignment horizontal="left"/>
    </xf>
    <xf numFmtId="2" fontId="61" fillId="4" borderId="51" xfId="35" applyNumberFormat="1" applyFont="1" applyFill="1" applyBorder="1" applyAlignment="1" applyProtection="1">
      <alignment horizontal="center" vertical="center" wrapText="1"/>
      <protection locked="0"/>
    </xf>
    <xf numFmtId="2" fontId="61" fillId="4" borderId="50" xfId="35" applyNumberFormat="1" applyFont="1" applyFill="1" applyBorder="1" applyAlignment="1" applyProtection="1">
      <alignment horizontal="center" vertical="center" wrapText="1"/>
      <protection locked="0"/>
    </xf>
    <xf numFmtId="1" fontId="40" fillId="0" borderId="0" xfId="35" applyNumberFormat="1" applyFont="1" applyFill="1" applyBorder="1" applyAlignment="1" applyProtection="1">
      <alignment horizontal="center" vertical="center"/>
      <protection locked="0"/>
    </xf>
    <xf numFmtId="0" fontId="27" fillId="0" borderId="0" xfId="34" applyFont="1" applyAlignment="1">
      <alignment horizontal="left" vertical="center"/>
    </xf>
    <xf numFmtId="39" fontId="65" fillId="15" borderId="40" xfId="9" applyFont="1" applyFill="1" applyBorder="1" applyAlignment="1" applyProtection="1">
      <alignment horizontal="center" vertical="center"/>
    </xf>
    <xf numFmtId="0" fontId="20" fillId="13" borderId="24" xfId="34" applyFont="1" applyFill="1" applyBorder="1" applyAlignment="1">
      <alignment horizontal="left" vertical="center" wrapText="1"/>
    </xf>
    <xf numFmtId="0" fontId="20" fillId="13" borderId="22" xfId="34" applyFont="1" applyFill="1" applyBorder="1" applyAlignment="1">
      <alignment horizontal="left" vertical="center" wrapText="1"/>
    </xf>
    <xf numFmtId="2" fontId="61" fillId="4" borderId="93" xfId="35" applyNumberFormat="1" applyFont="1" applyFill="1" applyBorder="1" applyAlignment="1" applyProtection="1">
      <alignment horizontal="center" vertical="center" wrapText="1"/>
      <protection locked="0"/>
    </xf>
    <xf numFmtId="2" fontId="39" fillId="0" borderId="0" xfId="35" applyNumberFormat="1" applyFont="1" applyFill="1" applyBorder="1" applyAlignment="1">
      <alignment horizontal="center" vertical="center"/>
    </xf>
    <xf numFmtId="4" fontId="39" fillId="0" borderId="0" xfId="36" applyFont="1" applyFill="1" applyBorder="1" applyAlignment="1">
      <alignment horizontal="right" vertical="center"/>
    </xf>
    <xf numFmtId="3" fontId="40" fillId="0" borderId="0" xfId="36" applyNumberFormat="1" applyFont="1" applyFill="1" applyBorder="1" applyAlignment="1" applyProtection="1">
      <alignment horizontal="center" vertical="center"/>
      <protection locked="0"/>
    </xf>
    <xf numFmtId="0" fontId="51" fillId="0" borderId="0" xfId="34" applyFont="1" applyAlignment="1" applyProtection="1">
      <alignment horizontal="left" vertical="center" wrapText="1"/>
      <protection locked="0"/>
    </xf>
    <xf numFmtId="165" fontId="40" fillId="0" borderId="0" xfId="37" applyFont="1" applyFill="1" applyBorder="1" applyAlignment="1">
      <alignment horizontal="left" vertical="center"/>
    </xf>
    <xf numFmtId="1" fontId="40" fillId="0" borderId="0" xfId="35" applyNumberFormat="1" applyFont="1" applyFill="1" applyBorder="1" applyAlignment="1" applyProtection="1">
      <alignment horizontal="left" vertical="center"/>
      <protection locked="0"/>
    </xf>
    <xf numFmtId="0" fontId="39" fillId="13" borderId="0" xfId="34" applyFont="1" applyFill="1">
      <alignment horizontal="left"/>
    </xf>
    <xf numFmtId="0" fontId="62" fillId="13" borderId="98" xfId="34" applyFont="1" applyFill="1" applyBorder="1" applyAlignment="1">
      <alignment horizontal="center" vertical="center" wrapText="1"/>
    </xf>
    <xf numFmtId="2" fontId="62" fillId="13" borderId="40" xfId="35" applyNumberFormat="1" applyFont="1" applyFill="1" applyBorder="1" applyAlignment="1">
      <alignment horizontal="center" vertical="center"/>
    </xf>
    <xf numFmtId="2" fontId="62" fillId="13" borderId="99" xfId="35" applyNumberFormat="1" applyFont="1" applyFill="1" applyBorder="1" applyAlignment="1">
      <alignment horizontal="center" vertical="center"/>
    </xf>
    <xf numFmtId="2" fontId="61" fillId="13" borderId="99" xfId="35" applyNumberFormat="1" applyFont="1" applyFill="1" applyBorder="1" applyAlignment="1">
      <alignment horizontal="center" vertical="center"/>
    </xf>
    <xf numFmtId="2" fontId="62" fillId="13" borderId="100" xfId="35" applyNumberFormat="1" applyFont="1" applyFill="1" applyBorder="1" applyAlignment="1">
      <alignment horizontal="center" vertical="center"/>
    </xf>
    <xf numFmtId="2" fontId="62" fillId="13" borderId="99" xfId="34" applyNumberFormat="1" applyFont="1" applyFill="1" applyBorder="1" applyAlignment="1">
      <alignment horizontal="center" vertical="center"/>
    </xf>
    <xf numFmtId="2" fontId="62" fillId="13" borderId="101" xfId="35" applyNumberFormat="1" applyFont="1" applyFill="1" applyBorder="1" applyAlignment="1">
      <alignment horizontal="center" vertical="center"/>
    </xf>
    <xf numFmtId="2" fontId="62" fillId="13" borderId="102" xfId="35" applyNumberFormat="1" applyFont="1" applyFill="1" applyBorder="1" applyAlignment="1">
      <alignment horizontal="center" vertical="center"/>
    </xf>
    <xf numFmtId="0" fontId="25" fillId="33" borderId="0" xfId="10" applyFont="1" applyFill="1" applyAlignment="1" applyProtection="1">
      <alignment horizontal="center" vertical="center" wrapText="1"/>
    </xf>
    <xf numFmtId="4" fontId="65" fillId="33" borderId="0" xfId="9" applyNumberFormat="1" applyFont="1" applyFill="1" applyAlignment="1" applyProtection="1">
      <alignment horizontal="center" vertical="center"/>
    </xf>
    <xf numFmtId="0" fontId="25" fillId="32" borderId="0" xfId="10" applyFont="1" applyFill="1" applyAlignment="1" applyProtection="1">
      <alignment horizontal="center" vertical="center" wrapText="1"/>
    </xf>
    <xf numFmtId="39" fontId="23" fillId="32" borderId="0" xfId="9" applyFont="1" applyFill="1" applyAlignment="1" applyProtection="1">
      <alignment horizontal="center" vertical="center"/>
    </xf>
    <xf numFmtId="0" fontId="25" fillId="13" borderId="0" xfId="10" applyFont="1" applyFill="1" applyAlignment="1" applyProtection="1">
      <alignment horizontal="center" vertical="center" wrapText="1"/>
    </xf>
    <xf numFmtId="39" fontId="23" fillId="13" borderId="0" xfId="9" applyFont="1" applyFill="1" applyAlignment="1" applyProtection="1">
      <alignment horizontal="center" vertical="center"/>
    </xf>
    <xf numFmtId="4" fontId="61" fillId="13" borderId="28" xfId="36" applyFont="1" applyFill="1" applyBorder="1" applyAlignment="1">
      <alignment horizontal="center" vertical="center"/>
    </xf>
    <xf numFmtId="169" fontId="65" fillId="33" borderId="0" xfId="9" applyNumberFormat="1" applyFont="1" applyFill="1" applyAlignment="1">
      <alignment horizontal="center" vertical="center"/>
    </xf>
    <xf numFmtId="2" fontId="61" fillId="4" borderId="89" xfId="35" applyNumberFormat="1" applyFont="1" applyFill="1" applyBorder="1" applyAlignment="1" applyProtection="1">
      <alignment horizontal="center" vertical="center" wrapText="1"/>
      <protection locked="0"/>
    </xf>
    <xf numFmtId="2" fontId="61" fillId="4" borderId="90" xfId="35" applyNumberFormat="1" applyFont="1" applyFill="1" applyBorder="1" applyAlignment="1" applyProtection="1">
      <alignment horizontal="center" vertical="center" wrapText="1"/>
      <protection locked="0"/>
    </xf>
    <xf numFmtId="0" fontId="20" fillId="4" borderId="33" xfId="34" applyFont="1" applyFill="1" applyBorder="1" applyAlignment="1">
      <alignment horizontal="center" vertical="center" wrapText="1"/>
    </xf>
    <xf numFmtId="0" fontId="20" fillId="13" borderId="0" xfId="34" applyFont="1" applyFill="1" applyAlignment="1">
      <alignment horizontal="center" vertical="center" wrapText="1"/>
    </xf>
    <xf numFmtId="2" fontId="61" fillId="32" borderId="89" xfId="35" applyNumberFormat="1" applyFont="1" applyFill="1" applyBorder="1" applyAlignment="1" applyProtection="1">
      <alignment horizontal="center" vertical="center" wrapText="1"/>
      <protection locked="0"/>
    </xf>
    <xf numFmtId="2" fontId="61" fillId="4" borderId="103" xfId="35" applyNumberFormat="1" applyFont="1" applyFill="1" applyBorder="1" applyAlignment="1" applyProtection="1">
      <alignment horizontal="center" vertical="center" wrapText="1"/>
      <protection locked="0"/>
    </xf>
    <xf numFmtId="4" fontId="61" fillId="13" borderId="104" xfId="36" applyFont="1" applyFill="1" applyBorder="1" applyAlignment="1">
      <alignment horizontal="center" vertical="center"/>
    </xf>
    <xf numFmtId="4" fontId="61" fillId="13" borderId="86" xfId="36" applyFont="1" applyFill="1" applyBorder="1" applyAlignment="1">
      <alignment horizontal="center" vertical="center"/>
    </xf>
    <xf numFmtId="4" fontId="61" fillId="13" borderId="87" xfId="36" applyFont="1" applyFill="1" applyBorder="1" applyAlignment="1">
      <alignment horizontal="center" vertical="center"/>
    </xf>
    <xf numFmtId="0" fontId="0" fillId="0" borderId="9" xfId="0" applyBorder="1"/>
    <xf numFmtId="2" fontId="61" fillId="0" borderId="18" xfId="34" applyNumberFormat="1" applyFont="1" applyBorder="1" applyAlignment="1">
      <alignment horizontal="center" vertical="center" wrapText="1"/>
    </xf>
    <xf numFmtId="0" fontId="83" fillId="0" borderId="5" xfId="0" applyFont="1"/>
    <xf numFmtId="0" fontId="84" fillId="0" borderId="5" xfId="0" applyFont="1"/>
    <xf numFmtId="0" fontId="84" fillId="0" borderId="2" xfId="0" applyFont="1" applyBorder="1"/>
    <xf numFmtId="0" fontId="84" fillId="0" borderId="8" xfId="0" applyFont="1" applyBorder="1"/>
    <xf numFmtId="0" fontId="84" fillId="0" borderId="13" xfId="0" applyFont="1" applyBorder="1"/>
    <xf numFmtId="0" fontId="84" fillId="0" borderId="108" xfId="0" applyFont="1" applyBorder="1"/>
    <xf numFmtId="0" fontId="83" fillId="0" borderId="2" xfId="0" applyFont="1" applyBorder="1"/>
    <xf numFmtId="0" fontId="83" fillId="0" borderId="13" xfId="0" applyFont="1" applyBorder="1"/>
    <xf numFmtId="0" fontId="83" fillId="0" borderId="10" xfId="0" applyFont="1" applyBorder="1"/>
    <xf numFmtId="0" fontId="83" fillId="0" borderId="14" xfId="0" applyFont="1" applyBorder="1"/>
    <xf numFmtId="0" fontId="84" fillId="31" borderId="109" xfId="0" applyFont="1" applyFill="1" applyBorder="1" applyAlignment="1">
      <alignment horizontal="center"/>
    </xf>
    <xf numFmtId="0" fontId="84" fillId="31" borderId="7" xfId="0" applyFont="1" applyFill="1" applyBorder="1" applyAlignment="1">
      <alignment horizontal="center"/>
    </xf>
    <xf numFmtId="0" fontId="84" fillId="31" borderId="32" xfId="0" applyFont="1" applyFill="1" applyBorder="1" applyAlignment="1">
      <alignment horizontal="center"/>
    </xf>
    <xf numFmtId="0" fontId="84" fillId="31" borderId="41" xfId="0" applyFont="1" applyFill="1" applyBorder="1" applyAlignment="1">
      <alignment horizontal="center"/>
    </xf>
    <xf numFmtId="0" fontId="84" fillId="31" borderId="4" xfId="0" applyFont="1" applyFill="1" applyBorder="1" applyAlignment="1">
      <alignment horizontal="center"/>
    </xf>
    <xf numFmtId="0" fontId="83" fillId="0" borderId="73" xfId="0" applyFont="1" applyBorder="1"/>
    <xf numFmtId="0" fontId="83" fillId="0" borderId="10" xfId="0" applyFont="1" applyBorder="1" applyAlignment="1">
      <alignment horizontal="center" vertical="center"/>
    </xf>
    <xf numFmtId="1" fontId="42" fillId="17" borderId="34" xfId="0" applyNumberFormat="1" applyFont="1" applyFill="1" applyBorder="1" applyAlignment="1">
      <alignment horizontal="center" vertical="center" wrapText="1"/>
    </xf>
    <xf numFmtId="1" fontId="42" fillId="19" borderId="34" xfId="0" applyNumberFormat="1" applyFont="1" applyFill="1" applyBorder="1" applyAlignment="1">
      <alignment horizontal="center" vertical="center" wrapText="1"/>
    </xf>
    <xf numFmtId="1" fontId="42" fillId="21" borderId="34" xfId="0" applyNumberFormat="1" applyFont="1" applyFill="1" applyBorder="1" applyAlignment="1">
      <alignment horizontal="center" vertical="center" wrapText="1"/>
    </xf>
    <xf numFmtId="1" fontId="42" fillId="20" borderId="34" xfId="0" applyNumberFormat="1" applyFont="1" applyFill="1" applyBorder="1" applyAlignment="1">
      <alignment horizontal="center" vertical="center" wrapText="1"/>
    </xf>
    <xf numFmtId="1" fontId="42" fillId="16" borderId="34" xfId="0" applyNumberFormat="1" applyFont="1" applyFill="1" applyBorder="1" applyAlignment="1">
      <alignment horizontal="center" vertical="center" wrapText="1"/>
    </xf>
    <xf numFmtId="1" fontId="42" fillId="18" borderId="53" xfId="0" applyNumberFormat="1" applyFont="1" applyFill="1" applyBorder="1" applyAlignment="1">
      <alignment horizontal="center" vertical="center" wrapText="1"/>
    </xf>
    <xf numFmtId="1" fontId="42" fillId="20" borderId="77" xfId="0" applyNumberFormat="1" applyFont="1" applyFill="1" applyBorder="1" applyAlignment="1">
      <alignment horizontal="center" vertical="center" wrapText="1"/>
    </xf>
    <xf numFmtId="168" fontId="40" fillId="37" borderId="15" xfId="37" applyNumberFormat="1" applyFont="1" applyFill="1" applyBorder="1" applyAlignment="1">
      <alignment horizontal="left" vertical="center"/>
    </xf>
    <xf numFmtId="1" fontId="40" fillId="37" borderId="15" xfId="35" applyNumberFormat="1" applyFont="1" applyFill="1" applyBorder="1" applyAlignment="1" applyProtection="1">
      <alignment horizontal="center" vertical="center" wrapText="1"/>
      <protection locked="0"/>
    </xf>
    <xf numFmtId="0" fontId="52" fillId="37" borderId="15" xfId="34" applyFont="1" applyFill="1" applyBorder="1" applyAlignment="1" applyProtection="1">
      <alignment horizontal="left" vertical="center" wrapText="1"/>
      <protection locked="0"/>
    </xf>
    <xf numFmtId="3" fontId="40" fillId="37" borderId="15" xfId="36" applyNumberFormat="1" applyFont="1" applyFill="1" applyBorder="1" applyAlignment="1" applyProtection="1">
      <alignment horizontal="center" vertical="center"/>
      <protection locked="0"/>
    </xf>
    <xf numFmtId="2" fontId="61" fillId="37" borderId="15" xfId="6" applyNumberFormat="1" applyFont="1" applyFill="1" applyBorder="1" applyAlignment="1" applyProtection="1">
      <alignment horizontal="center" vertical="center" wrapText="1"/>
      <protection locked="0"/>
    </xf>
    <xf numFmtId="4" fontId="61" fillId="37" borderId="15" xfId="7" applyFont="1" applyFill="1" applyBorder="1" applyAlignment="1">
      <alignment horizontal="center" vertical="center"/>
    </xf>
    <xf numFmtId="2" fontId="62" fillId="37" borderId="15" xfId="35" applyNumberFormat="1" applyFont="1" applyFill="1" applyBorder="1" applyAlignment="1">
      <alignment horizontal="center" vertical="center"/>
    </xf>
    <xf numFmtId="0" fontId="5" fillId="31" borderId="0" xfId="34" applyFont="1" applyFill="1" applyAlignment="1">
      <alignment horizontal="left" vertical="center" wrapText="1"/>
    </xf>
    <xf numFmtId="167" fontId="62" fillId="31" borderId="0" xfId="34" applyNumberFormat="1" applyFont="1" applyFill="1" applyAlignment="1" applyProtection="1">
      <alignment horizontal="right" vertical="center" wrapText="1"/>
      <protection locked="0"/>
    </xf>
    <xf numFmtId="0" fontId="86" fillId="0" borderId="5" xfId="0" applyFont="1"/>
    <xf numFmtId="0" fontId="88" fillId="0" borderId="5" xfId="0" applyFont="1"/>
    <xf numFmtId="0" fontId="86" fillId="0" borderId="14" xfId="0" applyFont="1" applyBorder="1"/>
    <xf numFmtId="166" fontId="62" fillId="31" borderId="0" xfId="38" applyFont="1" applyFill="1" applyAlignment="1">
      <alignment horizontal="left" vertical="center"/>
    </xf>
    <xf numFmtId="0" fontId="20" fillId="31" borderId="0" xfId="34" applyFont="1" applyFill="1" applyAlignment="1">
      <alignment horizontal="left" vertical="center"/>
    </xf>
    <xf numFmtId="0" fontId="20" fillId="31" borderId="11" xfId="34" applyFont="1" applyFill="1" applyBorder="1" applyAlignment="1">
      <alignment horizontal="left" vertical="center"/>
    </xf>
    <xf numFmtId="1" fontId="84" fillId="31" borderId="110" xfId="0" applyNumberFormat="1" applyFont="1" applyFill="1" applyBorder="1" applyAlignment="1">
      <alignment horizontal="center" vertical="center"/>
    </xf>
    <xf numFmtId="1" fontId="84" fillId="31" borderId="10" xfId="0" applyNumberFormat="1" applyFont="1" applyFill="1" applyBorder="1" applyAlignment="1">
      <alignment horizontal="center" vertical="center"/>
    </xf>
    <xf numFmtId="1" fontId="84" fillId="31" borderId="49" xfId="0" applyNumberFormat="1" applyFont="1" applyFill="1" applyBorder="1" applyAlignment="1">
      <alignment horizontal="center" vertical="center"/>
    </xf>
    <xf numFmtId="1" fontId="84" fillId="31" borderId="73" xfId="0" applyNumberFormat="1" applyFont="1" applyFill="1" applyBorder="1" applyAlignment="1">
      <alignment horizontal="center" vertical="center"/>
    </xf>
    <xf numFmtId="171" fontId="84" fillId="0" borderId="123" xfId="0" applyNumberFormat="1" applyFont="1" applyBorder="1" applyAlignment="1">
      <alignment horizontal="center" vertical="center"/>
    </xf>
    <xf numFmtId="0" fontId="84" fillId="0" borderId="123" xfId="0" applyFont="1" applyBorder="1"/>
    <xf numFmtId="0" fontId="84" fillId="0" borderId="10" xfId="0" applyFont="1" applyBorder="1" applyAlignment="1">
      <alignment horizontal="center" vertical="center"/>
    </xf>
    <xf numFmtId="20" fontId="84" fillId="0" borderId="10" xfId="0" applyNumberFormat="1" applyFont="1" applyBorder="1" applyAlignment="1">
      <alignment horizontal="center" vertical="center"/>
    </xf>
    <xf numFmtId="1" fontId="84" fillId="31" borderId="113" xfId="0" applyNumberFormat="1" applyFont="1" applyFill="1" applyBorder="1" applyAlignment="1">
      <alignment horizontal="center"/>
    </xf>
    <xf numFmtId="20" fontId="84" fillId="0" borderId="123" xfId="0" applyNumberFormat="1" applyFont="1" applyBorder="1" applyAlignment="1">
      <alignment horizontal="center" vertical="center"/>
    </xf>
    <xf numFmtId="167" fontId="84" fillId="31" borderId="113" xfId="0" applyNumberFormat="1" applyFont="1" applyFill="1" applyBorder="1" applyAlignment="1">
      <alignment horizontal="center" vertical="center"/>
    </xf>
    <xf numFmtId="1" fontId="84" fillId="31" borderId="113" xfId="0" applyNumberFormat="1" applyFont="1" applyFill="1" applyBorder="1" applyAlignment="1">
      <alignment horizontal="center" vertical="center"/>
    </xf>
    <xf numFmtId="0" fontId="83" fillId="0" borderId="113" xfId="0" applyFont="1" applyBorder="1"/>
    <xf numFmtId="0" fontId="84" fillId="31" borderId="113" xfId="0" applyFont="1" applyFill="1" applyBorder="1" applyAlignment="1">
      <alignment horizontal="center" vertical="center"/>
    </xf>
    <xf numFmtId="0" fontId="84" fillId="35" borderId="14" xfId="0" applyFont="1" applyFill="1" applyBorder="1" applyAlignment="1">
      <alignment horizontal="center" vertical="center" wrapText="1"/>
    </xf>
    <xf numFmtId="0" fontId="84" fillId="31" borderId="14" xfId="0" applyFont="1" applyFill="1" applyBorder="1" applyAlignment="1">
      <alignment horizontal="center" vertical="center" wrapText="1"/>
    </xf>
    <xf numFmtId="0" fontId="83" fillId="0" borderId="112" xfId="0" applyFont="1" applyBorder="1"/>
    <xf numFmtId="0" fontId="84" fillId="0" borderId="142" xfId="0" applyFont="1" applyBorder="1" applyAlignment="1">
      <alignment horizontal="center" vertical="center" wrapText="1"/>
    </xf>
    <xf numFmtId="0" fontId="12" fillId="0" borderId="5" xfId="1" applyFont="1" applyFill="1" applyBorder="1" applyAlignment="1">
      <alignment horizontal="center" vertical="center"/>
    </xf>
    <xf numFmtId="0" fontId="84" fillId="0" borderId="5" xfId="0" applyFont="1" applyAlignment="1">
      <alignment horizontal="right"/>
    </xf>
    <xf numFmtId="0" fontId="84" fillId="0" borderId="5" xfId="0" applyFont="1" applyAlignment="1">
      <alignment horizontal="center"/>
    </xf>
    <xf numFmtId="0" fontId="84" fillId="31" borderId="113" xfId="0" applyFont="1" applyFill="1" applyBorder="1" applyAlignment="1">
      <alignment horizontal="center" vertical="center" wrapText="1"/>
    </xf>
    <xf numFmtId="0" fontId="84" fillId="31" borderId="143" xfId="0" applyFont="1" applyFill="1" applyBorder="1" applyAlignment="1">
      <alignment horizontal="center" vertical="center" wrapText="1"/>
    </xf>
    <xf numFmtId="0" fontId="84" fillId="31" borderId="5" xfId="0" applyFont="1" applyFill="1" applyAlignment="1">
      <alignment horizontal="center" wrapText="1"/>
    </xf>
    <xf numFmtId="0" fontId="84" fillId="31" borderId="135" xfId="0" applyFont="1" applyFill="1" applyBorder="1" applyAlignment="1">
      <alignment horizontal="center" vertical="center"/>
    </xf>
    <xf numFmtId="1" fontId="84" fillId="31" borderId="113" xfId="0" applyNumberFormat="1" applyFont="1" applyFill="1" applyBorder="1" applyAlignment="1">
      <alignment horizontal="center" vertical="center" wrapText="1"/>
    </xf>
    <xf numFmtId="0" fontId="83" fillId="35" borderId="108" xfId="0" applyFont="1" applyFill="1" applyBorder="1" applyAlignment="1" applyProtection="1">
      <alignment horizontal="center" vertical="center"/>
      <protection locked="0"/>
    </xf>
    <xf numFmtId="0" fontId="83" fillId="35" borderId="5" xfId="0" applyFont="1" applyFill="1" applyAlignment="1" applyProtection="1">
      <alignment horizontal="center" vertical="center"/>
      <protection locked="0"/>
    </xf>
    <xf numFmtId="0" fontId="83" fillId="35" borderId="13" xfId="0" applyFont="1" applyFill="1" applyBorder="1" applyAlignment="1" applyProtection="1">
      <alignment horizontal="center" vertical="center"/>
      <protection locked="0"/>
    </xf>
    <xf numFmtId="0" fontId="83" fillId="35" borderId="8" xfId="0" applyFont="1" applyFill="1" applyBorder="1" applyAlignment="1" applyProtection="1">
      <alignment horizontal="center" vertical="center"/>
      <protection locked="0"/>
    </xf>
    <xf numFmtId="0" fontId="83" fillId="35" borderId="2" xfId="0" applyFont="1" applyFill="1" applyBorder="1" applyAlignment="1" applyProtection="1">
      <alignment horizontal="center" vertical="center"/>
      <protection locked="0"/>
    </xf>
    <xf numFmtId="0" fontId="83" fillId="36" borderId="109" xfId="0" applyFont="1" applyFill="1" applyBorder="1" applyAlignment="1" applyProtection="1">
      <alignment horizontal="center" vertical="center"/>
      <protection locked="0"/>
    </xf>
    <xf numFmtId="0" fontId="83" fillId="36" borderId="7" xfId="0" applyFont="1" applyFill="1" applyBorder="1" applyAlignment="1" applyProtection="1">
      <alignment horizontal="center" vertical="center"/>
      <protection locked="0"/>
    </xf>
    <xf numFmtId="0" fontId="83" fillId="36" borderId="41" xfId="0" applyFont="1" applyFill="1" applyBorder="1" applyAlignment="1" applyProtection="1">
      <alignment horizontal="center" vertical="center"/>
      <protection locked="0"/>
    </xf>
    <xf numFmtId="0" fontId="83" fillId="36" borderId="32" xfId="0" applyFont="1" applyFill="1" applyBorder="1" applyAlignment="1" applyProtection="1">
      <alignment horizontal="center" vertical="center"/>
      <protection locked="0"/>
    </xf>
    <xf numFmtId="0" fontId="83" fillId="36" borderId="124" xfId="0" applyFont="1" applyFill="1" applyBorder="1" applyAlignment="1" applyProtection="1">
      <alignment horizontal="center" vertical="center"/>
      <protection locked="0"/>
    </xf>
    <xf numFmtId="20" fontId="41" fillId="31" borderId="42" xfId="1" applyNumberFormat="1" applyFont="1" applyFill="1" applyBorder="1" applyAlignment="1">
      <alignment horizontal="center" vertical="center" wrapText="1"/>
    </xf>
    <xf numFmtId="20" fontId="41" fillId="31" borderId="20" xfId="1" applyNumberFormat="1" applyFont="1" applyFill="1" applyBorder="1" applyAlignment="1">
      <alignment horizontal="center" vertical="center" wrapText="1"/>
    </xf>
    <xf numFmtId="4" fontId="60" fillId="31" borderId="15" xfId="0" applyNumberFormat="1" applyFont="1" applyFill="1" applyBorder="1" applyAlignment="1">
      <alignment horizontal="right" vertical="center"/>
    </xf>
    <xf numFmtId="170" fontId="45" fillId="31" borderId="43" xfId="0" applyNumberFormat="1" applyFont="1" applyFill="1" applyBorder="1" applyAlignment="1">
      <alignment horizontal="center" vertical="center"/>
    </xf>
    <xf numFmtId="2" fontId="67" fillId="38" borderId="92" xfId="0" applyNumberFormat="1" applyFont="1" applyFill="1" applyBorder="1" applyAlignment="1">
      <alignment horizontal="center" vertical="center" wrapText="1"/>
    </xf>
    <xf numFmtId="1" fontId="69" fillId="31" borderId="28" xfId="0" applyNumberFormat="1" applyFont="1" applyFill="1" applyBorder="1" applyAlignment="1">
      <alignment horizontal="center" vertical="center" wrapText="1"/>
    </xf>
    <xf numFmtId="2" fontId="70" fillId="31" borderId="44" xfId="0" applyNumberFormat="1" applyFont="1" applyFill="1" applyBorder="1" applyAlignment="1">
      <alignment horizontal="center" vertical="center"/>
    </xf>
    <xf numFmtId="2" fontId="63" fillId="31" borderId="43" xfId="0" applyNumberFormat="1" applyFont="1" applyFill="1" applyBorder="1" applyAlignment="1">
      <alignment horizontal="center" vertical="center" wrapText="1"/>
    </xf>
    <xf numFmtId="1" fontId="49" fillId="31" borderId="28" xfId="0" applyNumberFormat="1" applyFont="1" applyFill="1" applyBorder="1" applyAlignment="1">
      <alignment horizontal="center" vertical="center" wrapText="1"/>
    </xf>
    <xf numFmtId="39" fontId="63" fillId="31" borderId="28" xfId="0" applyNumberFormat="1" applyFont="1" applyFill="1" applyBorder="1" applyAlignment="1">
      <alignment horizontal="center" vertical="center"/>
    </xf>
    <xf numFmtId="0" fontId="63" fillId="31" borderId="28" xfId="0" applyFont="1" applyFill="1" applyBorder="1" applyAlignment="1">
      <alignment horizontal="center" vertical="center"/>
    </xf>
    <xf numFmtId="0" fontId="63" fillId="31" borderId="29" xfId="0" applyFont="1" applyFill="1" applyBorder="1" applyAlignment="1">
      <alignment horizontal="center" vertical="center"/>
    </xf>
    <xf numFmtId="164" fontId="68" fillId="31" borderId="28" xfId="4" applyNumberFormat="1" applyFont="1" applyFill="1" applyBorder="1" applyAlignment="1" applyProtection="1">
      <alignment horizontal="center" vertical="center" wrapText="1"/>
    </xf>
    <xf numFmtId="1" fontId="96" fillId="31" borderId="5" xfId="0" applyNumberFormat="1" applyFont="1" applyFill="1" applyAlignment="1">
      <alignment horizontal="center" vertical="center"/>
    </xf>
    <xf numFmtId="2" fontId="79" fillId="31" borderId="4" xfId="0" applyNumberFormat="1" applyFont="1" applyFill="1" applyBorder="1" applyAlignment="1">
      <alignment horizontal="center" vertical="center" wrapText="1"/>
    </xf>
    <xf numFmtId="2" fontId="79" fillId="31" borderId="105" xfId="0" applyNumberFormat="1" applyFont="1" applyFill="1" applyBorder="1" applyAlignment="1">
      <alignment horizontal="center" vertical="center" wrapText="1"/>
    </xf>
    <xf numFmtId="0" fontId="86" fillId="0" borderId="5" xfId="0" applyFont="1" applyAlignment="1">
      <alignment horizontal="center" vertical="center"/>
    </xf>
    <xf numFmtId="2" fontId="45" fillId="31" borderId="96" xfId="0" applyNumberFormat="1" applyFont="1" applyFill="1" applyBorder="1" applyAlignment="1">
      <alignment horizontal="center" wrapText="1"/>
    </xf>
    <xf numFmtId="20" fontId="41" fillId="31" borderId="50" xfId="1" applyNumberFormat="1" applyFont="1" applyFill="1" applyBorder="1" applyAlignment="1">
      <alignment horizontal="center" vertical="center" wrapText="1"/>
    </xf>
    <xf numFmtId="4" fontId="60" fillId="31" borderId="0" xfId="0" applyNumberFormat="1" applyFont="1" applyFill="1" applyBorder="1" applyAlignment="1">
      <alignment horizontal="right" vertical="center"/>
    </xf>
    <xf numFmtId="1" fontId="46" fillId="31" borderId="28" xfId="0" applyNumberFormat="1" applyFont="1" applyFill="1" applyBorder="1" applyAlignment="1">
      <alignment horizontal="left" vertical="center"/>
    </xf>
    <xf numFmtId="1" fontId="46" fillId="31" borderId="46" xfId="0" applyNumberFormat="1" applyFont="1" applyFill="1" applyBorder="1" applyAlignment="1">
      <alignment horizontal="left" vertical="center"/>
    </xf>
    <xf numFmtId="20" fontId="71" fillId="38" borderId="92" xfId="0" applyNumberFormat="1" applyFont="1" applyFill="1" applyBorder="1" applyAlignment="1">
      <alignment vertical="center" wrapText="1"/>
    </xf>
    <xf numFmtId="0" fontId="84" fillId="31" borderId="123" xfId="0" applyFont="1" applyFill="1" applyBorder="1" applyAlignment="1">
      <alignment horizontal="center" vertical="center" wrapText="1"/>
    </xf>
    <xf numFmtId="0" fontId="36" fillId="2" borderId="46" xfId="3" applyFont="1" applyBorder="1" applyAlignment="1">
      <alignment horizontal="center" vertical="center" wrapText="1"/>
    </xf>
    <xf numFmtId="2" fontId="63" fillId="31" borderId="89" xfId="2" applyNumberFormat="1" applyFont="1" applyFill="1" applyBorder="1" applyAlignment="1" applyProtection="1">
      <alignment horizontal="center" vertical="center"/>
    </xf>
    <xf numFmtId="2" fontId="67" fillId="38" borderId="147" xfId="0" applyNumberFormat="1" applyFont="1" applyFill="1" applyBorder="1" applyAlignment="1">
      <alignment horizontal="center" vertical="center"/>
    </xf>
    <xf numFmtId="1" fontId="100" fillId="31" borderId="89" xfId="2" applyNumberFormat="1" applyFont="1" applyFill="1" applyBorder="1" applyAlignment="1" applyProtection="1">
      <alignment horizontal="center" vertical="center"/>
    </xf>
    <xf numFmtId="2" fontId="63" fillId="31" borderId="90" xfId="0" applyNumberFormat="1" applyFont="1" applyFill="1" applyBorder="1" applyAlignment="1">
      <alignment horizontal="center" vertical="center"/>
    </xf>
    <xf numFmtId="0" fontId="83" fillId="0" borderId="10" xfId="0" applyFont="1" applyBorder="1" applyProtection="1">
      <protection locked="0"/>
    </xf>
    <xf numFmtId="2" fontId="61" fillId="0" borderId="50" xfId="35" applyNumberFormat="1" applyFont="1" applyFill="1" applyBorder="1" applyAlignment="1" applyProtection="1">
      <alignment horizontal="center" vertical="center" wrapText="1"/>
      <protection locked="0"/>
    </xf>
    <xf numFmtId="4" fontId="61" fillId="0" borderId="86" xfId="36" applyFont="1" applyFill="1" applyBorder="1" applyAlignment="1">
      <alignment horizontal="center" vertical="center"/>
    </xf>
    <xf numFmtId="2" fontId="62" fillId="0" borderId="40" xfId="35" applyNumberFormat="1" applyFont="1" applyFill="1" applyBorder="1" applyAlignment="1">
      <alignment horizontal="center" vertical="center"/>
    </xf>
    <xf numFmtId="2" fontId="61" fillId="0" borderId="51" xfId="35" applyNumberFormat="1" applyFont="1" applyFill="1" applyBorder="1" applyAlignment="1" applyProtection="1">
      <alignment horizontal="center" vertical="center" wrapText="1"/>
      <protection locked="0"/>
    </xf>
    <xf numFmtId="4" fontId="61" fillId="0" borderId="87" xfId="36" applyFont="1" applyFill="1" applyBorder="1" applyAlignment="1">
      <alignment horizontal="center" vertical="center"/>
    </xf>
    <xf numFmtId="2" fontId="62" fillId="0" borderId="102" xfId="35" applyNumberFormat="1" applyFont="1" applyFill="1" applyBorder="1" applyAlignment="1">
      <alignment horizontal="center" vertical="center"/>
    </xf>
    <xf numFmtId="0" fontId="103" fillId="0" borderId="0" xfId="39" applyFont="1"/>
    <xf numFmtId="14" fontId="103" fillId="0" borderId="0" xfId="39" applyNumberFormat="1" applyFont="1"/>
    <xf numFmtId="4" fontId="61" fillId="0" borderId="37" xfId="36" applyFont="1" applyFill="1" applyBorder="1" applyAlignment="1">
      <alignment horizontal="center" vertical="center"/>
    </xf>
    <xf numFmtId="2" fontId="61" fillId="0" borderId="40" xfId="34" applyNumberFormat="1" applyFont="1" applyBorder="1" applyAlignment="1">
      <alignment horizontal="center" vertical="center"/>
    </xf>
    <xf numFmtId="2" fontId="61" fillId="0" borderId="86" xfId="35" applyNumberFormat="1" applyFont="1" applyFill="1" applyBorder="1" applyAlignment="1" applyProtection="1">
      <alignment horizontal="center" vertical="center" wrapText="1"/>
      <protection locked="0"/>
    </xf>
    <xf numFmtId="4" fontId="61" fillId="0" borderId="0" xfId="36" applyFont="1" applyFill="1" applyBorder="1" applyAlignment="1">
      <alignment horizontal="center" vertical="center"/>
    </xf>
    <xf numFmtId="2" fontId="61" fillId="0" borderId="40" xfId="35" applyNumberFormat="1" applyFont="1" applyFill="1" applyBorder="1" applyAlignment="1">
      <alignment horizontal="center" vertical="center"/>
    </xf>
    <xf numFmtId="2" fontId="61" fillId="0" borderId="0" xfId="36" applyNumberFormat="1" applyFont="1" applyFill="1" applyBorder="1" applyAlignment="1">
      <alignment horizontal="center" vertical="center"/>
    </xf>
    <xf numFmtId="2" fontId="61" fillId="0" borderId="87" xfId="35" applyNumberFormat="1" applyFont="1" applyFill="1" applyBorder="1" applyAlignment="1" applyProtection="1">
      <alignment horizontal="center" vertical="center" wrapText="1"/>
      <protection locked="0"/>
    </xf>
    <xf numFmtId="2" fontId="61" fillId="0" borderId="28" xfId="36" applyNumberFormat="1" applyFont="1" applyFill="1" applyBorder="1" applyAlignment="1">
      <alignment horizontal="center" vertical="center"/>
    </xf>
    <xf numFmtId="2" fontId="61" fillId="0" borderId="99" xfId="35" applyNumberFormat="1" applyFont="1" applyFill="1" applyBorder="1" applyAlignment="1">
      <alignment horizontal="center" vertical="center"/>
    </xf>
    <xf numFmtId="172" fontId="103" fillId="0" borderId="0" xfId="39" applyNumberFormat="1" applyFont="1"/>
    <xf numFmtId="168" fontId="1" fillId="0" borderId="0" xfId="37" applyNumberFormat="1" applyFont="1" applyFill="1" applyBorder="1" applyAlignment="1">
      <alignment horizontal="left" vertical="center"/>
    </xf>
    <xf numFmtId="164" fontId="48" fillId="0" borderId="0" xfId="35" applyFont="1" applyFill="1" applyBorder="1" applyAlignment="1" applyProtection="1">
      <alignment horizontal="center" vertical="center" wrapText="1"/>
      <protection locked="0"/>
    </xf>
    <xf numFmtId="2" fontId="48" fillId="0" borderId="0" xfId="35" applyNumberFormat="1" applyFont="1" applyFill="1" applyBorder="1" applyAlignment="1" applyProtection="1">
      <alignment horizontal="center" vertical="center" wrapText="1"/>
      <protection locked="0"/>
    </xf>
    <xf numFmtId="1" fontId="48" fillId="0" borderId="0" xfId="35" applyNumberFormat="1" applyFont="1" applyFill="1" applyBorder="1" applyAlignment="1" applyProtection="1">
      <alignment horizontal="center" vertical="center" wrapText="1"/>
      <protection locked="0"/>
    </xf>
    <xf numFmtId="2" fontId="1" fillId="0" borderId="0" xfId="34" applyNumberFormat="1" applyFont="1" applyAlignment="1" applyProtection="1">
      <alignment horizontal="left" vertical="center" wrapText="1"/>
      <protection locked="0"/>
    </xf>
    <xf numFmtId="2" fontId="1" fillId="0" borderId="30" xfId="35" applyNumberFormat="1" applyFont="1" applyFill="1" applyBorder="1" applyAlignment="1" applyProtection="1">
      <alignment horizontal="left" vertical="center" wrapText="1"/>
      <protection locked="0"/>
    </xf>
    <xf numFmtId="0" fontId="2" fillId="0" borderId="28" xfId="34" applyBorder="1">
      <alignment horizontal="left"/>
    </xf>
    <xf numFmtId="2" fontId="61" fillId="4" borderId="90" xfId="6" applyNumberFormat="1" applyFont="1" applyFill="1" applyBorder="1" applyAlignment="1" applyProtection="1">
      <alignment horizontal="center" vertical="center" wrapText="1"/>
      <protection locked="0"/>
    </xf>
    <xf numFmtId="4" fontId="61" fillId="13" borderId="51" xfId="7" applyFont="1" applyFill="1" applyBorder="1" applyAlignment="1">
      <alignment horizontal="right" vertical="center"/>
    </xf>
    <xf numFmtId="168" fontId="1" fillId="0" borderId="28" xfId="37" applyNumberFormat="1" applyFont="1" applyFill="1" applyBorder="1" applyAlignment="1">
      <alignment horizontal="left" vertical="center"/>
    </xf>
    <xf numFmtId="164" fontId="48" fillId="0" borderId="28" xfId="35" applyFont="1" applyFill="1" applyBorder="1" applyAlignment="1" applyProtection="1">
      <alignment horizontal="center" vertical="center" wrapText="1"/>
      <protection locked="0"/>
    </xf>
    <xf numFmtId="2" fontId="48" fillId="0" borderId="28" xfId="35" applyNumberFormat="1" applyFont="1" applyFill="1" applyBorder="1" applyAlignment="1" applyProtection="1">
      <alignment horizontal="center" vertical="center" wrapText="1"/>
      <protection locked="0"/>
    </xf>
    <xf numFmtId="1" fontId="48" fillId="0" borderId="28" xfId="35" applyNumberFormat="1" applyFont="1" applyFill="1" applyBorder="1" applyAlignment="1" applyProtection="1">
      <alignment horizontal="center" vertical="center" wrapText="1"/>
      <protection locked="0"/>
    </xf>
    <xf numFmtId="2" fontId="1" fillId="0" borderId="28" xfId="34" applyNumberFormat="1" applyFont="1" applyBorder="1" applyAlignment="1" applyProtection="1">
      <alignment horizontal="left" vertical="center" wrapText="1"/>
      <protection locked="0"/>
    </xf>
    <xf numFmtId="2" fontId="1" fillId="0" borderId="29" xfId="35" applyNumberFormat="1" applyFont="1" applyFill="1" applyBorder="1" applyAlignment="1" applyProtection="1">
      <alignment horizontal="left" vertical="center" wrapText="1"/>
      <protection locked="0"/>
    </xf>
    <xf numFmtId="2" fontId="61" fillId="0" borderId="89" xfId="35" applyNumberFormat="1" applyFont="1" applyFill="1" applyBorder="1" applyAlignment="1" applyProtection="1">
      <alignment horizontal="center" vertical="center" wrapText="1"/>
      <protection locked="0"/>
    </xf>
    <xf numFmtId="2" fontId="61" fillId="0" borderId="51" xfId="6" applyNumberFormat="1" applyFont="1" applyFill="1" applyBorder="1" applyAlignment="1" applyProtection="1">
      <alignment horizontal="center" vertical="center" wrapText="1"/>
      <protection locked="0"/>
    </xf>
    <xf numFmtId="4" fontId="61" fillId="0" borderId="51" xfId="7" applyFont="1" applyFill="1" applyBorder="1" applyAlignment="1">
      <alignment horizontal="center" vertical="center"/>
    </xf>
    <xf numFmtId="2" fontId="62" fillId="0" borderId="99" xfId="35" applyNumberFormat="1" applyFont="1" applyFill="1" applyBorder="1" applyAlignment="1">
      <alignment horizontal="center" vertical="center"/>
    </xf>
    <xf numFmtId="2" fontId="61" fillId="0" borderId="89" xfId="6" applyNumberFormat="1" applyFont="1" applyFill="1" applyBorder="1" applyAlignment="1" applyProtection="1">
      <alignment horizontal="center" vertical="center" wrapText="1"/>
      <protection locked="0"/>
    </xf>
    <xf numFmtId="4" fontId="61" fillId="13" borderId="148" xfId="36" applyFont="1" applyFill="1" applyBorder="1" applyAlignment="1">
      <alignment horizontal="center" vertical="center"/>
    </xf>
    <xf numFmtId="39" fontId="0" fillId="32" borderId="0" xfId="9" applyFont="1" applyFill="1" applyAlignment="1" applyProtection="1">
      <alignment horizontal="center" vertical="center"/>
    </xf>
    <xf numFmtId="39" fontId="0" fillId="13" borderId="0" xfId="9" applyFont="1" applyFill="1" applyAlignment="1" applyProtection="1">
      <alignment horizontal="center" vertical="center"/>
    </xf>
    <xf numFmtId="0" fontId="84" fillId="31" borderId="7" xfId="0" applyFont="1" applyFill="1" applyBorder="1"/>
    <xf numFmtId="0" fontId="84" fillId="31" borderId="10" xfId="0" applyFont="1" applyFill="1" applyBorder="1"/>
    <xf numFmtId="0" fontId="84" fillId="31" borderId="4" xfId="0" applyFont="1" applyFill="1" applyBorder="1"/>
    <xf numFmtId="0" fontId="84" fillId="31" borderId="3" xfId="0" applyFont="1" applyFill="1" applyBorder="1"/>
    <xf numFmtId="0" fontId="94" fillId="15" borderId="4" xfId="1" applyFont="1" applyFill="1" applyBorder="1" applyAlignment="1">
      <alignment horizontal="center" vertical="center" wrapText="1"/>
    </xf>
    <xf numFmtId="0" fontId="94" fillId="15" borderId="3" xfId="1" applyFont="1" applyFill="1" applyBorder="1" applyAlignment="1">
      <alignment horizontal="center" vertical="center" wrapText="1"/>
    </xf>
    <xf numFmtId="0" fontId="94" fillId="15" borderId="138" xfId="1" applyFont="1" applyFill="1" applyBorder="1" applyAlignment="1">
      <alignment horizontal="center" vertical="center" wrapText="1"/>
    </xf>
    <xf numFmtId="0" fontId="94" fillId="15" borderId="137" xfId="1" applyFont="1" applyFill="1" applyBorder="1" applyAlignment="1">
      <alignment horizontal="center" vertical="center" wrapText="1"/>
    </xf>
    <xf numFmtId="0" fontId="87" fillId="0" borderId="4" xfId="1" applyFont="1" applyBorder="1" applyAlignment="1">
      <alignment horizontal="center" vertical="center"/>
    </xf>
    <xf numFmtId="0" fontId="87" fillId="0" borderId="6" xfId="1" applyFont="1" applyBorder="1" applyAlignment="1">
      <alignment horizontal="center" vertical="center"/>
    </xf>
    <xf numFmtId="0" fontId="87" fillId="0" borderId="3" xfId="1" applyFont="1" applyBorder="1" applyAlignment="1">
      <alignment horizontal="center" vertical="center"/>
    </xf>
    <xf numFmtId="0" fontId="87" fillId="0" borderId="138" xfId="1" applyFont="1" applyBorder="1" applyAlignment="1">
      <alignment horizontal="center" vertical="center"/>
    </xf>
    <xf numFmtId="0" fontId="87" fillId="0" borderId="136" xfId="1" applyFont="1" applyBorder="1" applyAlignment="1">
      <alignment horizontal="center" vertical="center"/>
    </xf>
    <xf numFmtId="0" fontId="87" fillId="0" borderId="137" xfId="1" applyFont="1" applyBorder="1" applyAlignment="1">
      <alignment horizontal="center" vertical="center"/>
    </xf>
    <xf numFmtId="0" fontId="86" fillId="31" borderId="113" xfId="0" applyFont="1" applyFill="1" applyBorder="1" applyAlignment="1">
      <alignment horizontal="center" vertical="center" wrapText="1"/>
    </xf>
    <xf numFmtId="0" fontId="91" fillId="0" borderId="113" xfId="0" applyFont="1" applyBorder="1" applyAlignment="1">
      <alignment horizontal="center" vertical="center"/>
    </xf>
    <xf numFmtId="1" fontId="90" fillId="31" borderId="113" xfId="0" applyNumberFormat="1" applyFont="1" applyFill="1" applyBorder="1" applyAlignment="1">
      <alignment horizontal="center" vertical="center"/>
    </xf>
    <xf numFmtId="0" fontId="90" fillId="31" borderId="113" xfId="0" applyFont="1" applyFill="1" applyBorder="1" applyAlignment="1">
      <alignment horizontal="center" vertical="center"/>
    </xf>
    <xf numFmtId="0" fontId="86" fillId="5" borderId="113" xfId="0" applyFont="1" applyFill="1" applyBorder="1" applyAlignment="1">
      <alignment horizontal="center" vertical="center" wrapText="1"/>
    </xf>
    <xf numFmtId="0" fontId="86" fillId="36" borderId="113" xfId="0" applyFont="1" applyFill="1" applyBorder="1" applyAlignment="1">
      <alignment horizontal="center" vertical="center" wrapText="1"/>
    </xf>
    <xf numFmtId="0" fontId="96" fillId="36" borderId="113" xfId="0" applyFont="1" applyFill="1" applyBorder="1" applyAlignment="1" applyProtection="1">
      <alignment horizontal="center" vertical="center" wrapText="1"/>
      <protection locked="0"/>
    </xf>
    <xf numFmtId="0" fontId="84" fillId="31" borderId="113" xfId="0" applyFont="1" applyFill="1" applyBorder="1" applyAlignment="1">
      <alignment horizontal="center" wrapText="1"/>
    </xf>
    <xf numFmtId="0" fontId="84" fillId="35" borderId="113" xfId="0" applyFont="1" applyFill="1" applyBorder="1" applyAlignment="1">
      <alignment horizontal="center"/>
    </xf>
    <xf numFmtId="0" fontId="84" fillId="35" borderId="113" xfId="0" applyFont="1" applyFill="1" applyBorder="1" applyAlignment="1" applyProtection="1">
      <alignment horizontal="center" vertical="center"/>
      <protection locked="0"/>
    </xf>
    <xf numFmtId="0" fontId="84" fillId="35" borderId="113" xfId="0" applyFont="1" applyFill="1" applyBorder="1" applyAlignment="1">
      <alignment horizontal="center" vertical="center"/>
    </xf>
    <xf numFmtId="2" fontId="90" fillId="35" borderId="113" xfId="0" applyNumberFormat="1" applyFont="1" applyFill="1" applyBorder="1" applyAlignment="1" applyProtection="1">
      <alignment horizontal="center" vertical="center"/>
      <protection locked="0"/>
    </xf>
    <xf numFmtId="0" fontId="14" fillId="31" borderId="13" xfId="0" applyFont="1" applyFill="1" applyBorder="1" applyAlignment="1">
      <alignment horizontal="center" vertical="center"/>
    </xf>
    <xf numFmtId="0" fontId="14" fillId="31" borderId="2" xfId="0" applyFont="1" applyFill="1" applyBorder="1" applyAlignment="1">
      <alignment horizontal="center" vertical="center"/>
    </xf>
    <xf numFmtId="1" fontId="97" fillId="35" borderId="31" xfId="0" applyNumberFormat="1" applyFont="1" applyFill="1" applyBorder="1" applyAlignment="1" applyProtection="1">
      <alignment horizontal="center" vertical="center"/>
      <protection locked="0"/>
    </xf>
    <xf numFmtId="1" fontId="97" fillId="35" borderId="144" xfId="0" applyNumberFormat="1" applyFont="1" applyFill="1" applyBorder="1" applyAlignment="1" applyProtection="1">
      <alignment horizontal="center" vertical="center"/>
      <protection locked="0"/>
    </xf>
    <xf numFmtId="1" fontId="97" fillId="35" borderId="112" xfId="0" applyNumberFormat="1" applyFont="1" applyFill="1" applyBorder="1" applyAlignment="1" applyProtection="1">
      <alignment horizontal="center" vertical="center"/>
      <protection locked="0"/>
    </xf>
    <xf numFmtId="1" fontId="97" fillId="35" borderId="141" xfId="0" applyNumberFormat="1" applyFont="1" applyFill="1" applyBorder="1" applyAlignment="1" applyProtection="1">
      <alignment horizontal="center" vertical="center"/>
      <protection locked="0"/>
    </xf>
    <xf numFmtId="1" fontId="97" fillId="35" borderId="105" xfId="0" applyNumberFormat="1" applyFont="1" applyFill="1" applyBorder="1" applyAlignment="1" applyProtection="1">
      <alignment horizontal="center" vertical="center"/>
      <protection locked="0"/>
    </xf>
    <xf numFmtId="1" fontId="97" fillId="35" borderId="94" xfId="0" applyNumberFormat="1" applyFont="1" applyFill="1" applyBorder="1" applyAlignment="1" applyProtection="1">
      <alignment horizontal="center" vertical="center"/>
      <protection locked="0"/>
    </xf>
    <xf numFmtId="1" fontId="84" fillId="31" borderId="16" xfId="0" applyNumberFormat="1" applyFont="1" applyFill="1" applyBorder="1" applyAlignment="1">
      <alignment horizontal="center" vertical="center"/>
    </xf>
    <xf numFmtId="1" fontId="84" fillId="31" borderId="14" xfId="0" applyNumberFormat="1" applyFont="1" applyFill="1" applyBorder="1" applyAlignment="1">
      <alignment horizontal="center" vertical="center"/>
    </xf>
    <xf numFmtId="1" fontId="84" fillId="31" borderId="111" xfId="0" applyNumberFormat="1" applyFont="1" applyFill="1" applyBorder="1" applyAlignment="1">
      <alignment horizontal="center" vertical="center"/>
    </xf>
    <xf numFmtId="0" fontId="84" fillId="31" borderId="139" xfId="0" applyFont="1" applyFill="1" applyBorder="1" applyAlignment="1">
      <alignment horizontal="center" vertical="center"/>
    </xf>
    <xf numFmtId="0" fontId="84" fillId="31" borderId="126" xfId="0" applyFont="1" applyFill="1" applyBorder="1" applyAlignment="1">
      <alignment horizontal="center" vertical="center"/>
    </xf>
    <xf numFmtId="0" fontId="84" fillId="31" borderId="140" xfId="0" applyFont="1" applyFill="1" applyBorder="1" applyAlignment="1">
      <alignment horizontal="center" vertical="center"/>
    </xf>
    <xf numFmtId="0" fontId="84" fillId="31" borderId="122" xfId="0" applyFont="1" applyFill="1" applyBorder="1" applyAlignment="1">
      <alignment horizontal="center" vertical="center"/>
    </xf>
    <xf numFmtId="1" fontId="14" fillId="31" borderId="125" xfId="0" applyNumberFormat="1" applyFont="1" applyFill="1" applyBorder="1" applyAlignment="1">
      <alignment horizontal="center" vertical="center"/>
    </xf>
    <xf numFmtId="1" fontId="14" fillId="31" borderId="123" xfId="0" applyNumberFormat="1" applyFont="1" applyFill="1" applyBorder="1" applyAlignment="1">
      <alignment horizontal="center" vertical="center"/>
    </xf>
    <xf numFmtId="0" fontId="84" fillId="0" borderId="122" xfId="0" applyFont="1" applyBorder="1" applyAlignment="1">
      <alignment horizontal="center"/>
    </xf>
    <xf numFmtId="0" fontId="84" fillId="0" borderId="123" xfId="0" applyFont="1" applyBorder="1" applyAlignment="1">
      <alignment horizontal="center"/>
    </xf>
    <xf numFmtId="0" fontId="84" fillId="0" borderId="7" xfId="0" applyFont="1" applyBorder="1" applyAlignment="1">
      <alignment horizontal="right"/>
    </xf>
    <xf numFmtId="0" fontId="84" fillId="0" borderId="10" xfId="0" applyFont="1" applyBorder="1" applyAlignment="1">
      <alignment horizontal="right"/>
    </xf>
    <xf numFmtId="0" fontId="84" fillId="0" borderId="4" xfId="0" applyFont="1" applyBorder="1" applyAlignment="1">
      <alignment horizontal="right"/>
    </xf>
    <xf numFmtId="0" fontId="84" fillId="0" borderId="3" xfId="0" applyFont="1" applyBorder="1" applyAlignment="1">
      <alignment horizontal="right"/>
    </xf>
    <xf numFmtId="0" fontId="12" fillId="0" borderId="4"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xf>
    <xf numFmtId="0" fontId="12" fillId="0" borderId="112" xfId="1" applyFont="1" applyBorder="1" applyAlignment="1">
      <alignment horizontal="center" vertical="center"/>
    </xf>
    <xf numFmtId="0" fontId="12" fillId="0" borderId="0" xfId="1" applyFont="1" applyBorder="1" applyAlignment="1">
      <alignment horizontal="center" vertical="center"/>
    </xf>
    <xf numFmtId="0" fontId="12" fillId="0" borderId="141" xfId="1" applyFont="1" applyBorder="1" applyAlignment="1">
      <alignment horizontal="center" vertical="center"/>
    </xf>
    <xf numFmtId="0" fontId="84" fillId="35" borderId="133" xfId="0" applyFont="1" applyFill="1" applyBorder="1" applyAlignment="1" applyProtection="1">
      <alignment horizontal="center" vertical="center"/>
      <protection locked="0"/>
    </xf>
    <xf numFmtId="0" fontId="84" fillId="35" borderId="134" xfId="0" applyFont="1" applyFill="1" applyBorder="1" applyAlignment="1" applyProtection="1">
      <alignment horizontal="center" vertical="center"/>
      <protection locked="0"/>
    </xf>
    <xf numFmtId="0" fontId="84" fillId="0" borderId="106" xfId="0" applyFont="1" applyBorder="1" applyAlignment="1">
      <alignment horizontal="left" wrapText="1"/>
    </xf>
    <xf numFmtId="0" fontId="84" fillId="0" borderId="118" xfId="0" applyFont="1" applyBorder="1" applyAlignment="1">
      <alignment horizontal="left" wrapText="1"/>
    </xf>
    <xf numFmtId="0" fontId="84" fillId="0" borderId="107" xfId="0" applyFont="1" applyBorder="1" applyAlignment="1">
      <alignment horizontal="left" wrapText="1"/>
    </xf>
    <xf numFmtId="0" fontId="84" fillId="0" borderId="119" xfId="0" applyFont="1" applyBorder="1" applyAlignment="1">
      <alignment horizontal="left" wrapText="1"/>
    </xf>
    <xf numFmtId="0" fontId="84" fillId="0" borderId="0" xfId="0" applyFont="1" applyBorder="1" applyAlignment="1">
      <alignment horizontal="left" wrapText="1"/>
    </xf>
    <xf numFmtId="0" fontId="84" fillId="0" borderId="120" xfId="0" applyFont="1" applyBorder="1" applyAlignment="1">
      <alignment horizontal="left" wrapText="1"/>
    </xf>
    <xf numFmtId="0" fontId="84" fillId="0" borderId="114" xfId="0" applyFont="1" applyBorder="1" applyAlignment="1">
      <alignment horizontal="left" wrapText="1"/>
    </xf>
    <xf numFmtId="0" fontId="84" fillId="0" borderId="121" xfId="0" applyFont="1" applyBorder="1" applyAlignment="1">
      <alignment horizontal="left" wrapText="1"/>
    </xf>
    <xf numFmtId="0" fontId="84" fillId="0" borderId="115" xfId="0" applyFont="1" applyBorder="1" applyAlignment="1">
      <alignment horizontal="left" wrapText="1"/>
    </xf>
    <xf numFmtId="0" fontId="84" fillId="35" borderId="22" xfId="0" applyFont="1" applyFill="1" applyBorder="1" applyAlignment="1">
      <alignment horizontal="center"/>
    </xf>
    <xf numFmtId="0" fontId="84" fillId="35" borderId="117" xfId="0" applyFont="1" applyFill="1" applyBorder="1" applyAlignment="1">
      <alignment horizontal="center"/>
    </xf>
    <xf numFmtId="0" fontId="84" fillId="35" borderId="116" xfId="0" applyFont="1" applyFill="1" applyBorder="1" applyAlignment="1">
      <alignment horizontal="center"/>
    </xf>
    <xf numFmtId="0" fontId="84" fillId="0" borderId="129" xfId="0" applyFont="1" applyBorder="1" applyAlignment="1">
      <alignment horizontal="center"/>
    </xf>
    <xf numFmtId="0" fontId="84" fillId="0" borderId="130" xfId="0" applyFont="1" applyBorder="1" applyAlignment="1">
      <alignment horizontal="center"/>
    </xf>
    <xf numFmtId="0" fontId="84" fillId="0" borderId="113" xfId="0" applyFont="1" applyBorder="1" applyAlignment="1">
      <alignment horizontal="center"/>
    </xf>
    <xf numFmtId="0" fontId="84" fillId="31" borderId="3" xfId="0" applyFont="1" applyFill="1" applyBorder="1" applyAlignment="1">
      <alignment horizontal="center" vertical="center" wrapText="1"/>
    </xf>
    <xf numFmtId="0" fontId="84" fillId="31" borderId="94" xfId="0" applyFont="1" applyFill="1" applyBorder="1" applyAlignment="1">
      <alignment horizontal="center" vertical="center" wrapText="1"/>
    </xf>
    <xf numFmtId="0" fontId="84" fillId="0" borderId="13" xfId="0" applyFont="1" applyBorder="1" applyAlignment="1">
      <alignment horizontal="center" wrapText="1"/>
    </xf>
    <xf numFmtId="0" fontId="84" fillId="0" borderId="2" xfId="0" applyFont="1" applyBorder="1" applyAlignment="1">
      <alignment horizontal="center" wrapText="1"/>
    </xf>
    <xf numFmtId="0" fontId="84" fillId="31" borderId="13" xfId="0" applyFont="1" applyFill="1" applyBorder="1" applyAlignment="1">
      <alignment horizontal="center" vertical="center" wrapText="1"/>
    </xf>
    <xf numFmtId="0" fontId="84" fillId="31" borderId="2" xfId="0" applyFont="1" applyFill="1" applyBorder="1" applyAlignment="1">
      <alignment horizontal="center" vertical="center" wrapText="1"/>
    </xf>
    <xf numFmtId="0" fontId="84" fillId="31" borderId="7" xfId="0" applyFont="1" applyFill="1" applyBorder="1" applyAlignment="1">
      <alignment horizontal="center" vertical="center" wrapText="1"/>
    </xf>
    <xf numFmtId="0" fontId="84" fillId="31" borderId="10" xfId="0" applyFont="1" applyFill="1" applyBorder="1" applyAlignment="1">
      <alignment horizontal="center" vertical="center" wrapText="1"/>
    </xf>
    <xf numFmtId="0" fontId="84" fillId="0" borderId="113" xfId="0" applyFont="1" applyBorder="1" applyAlignment="1">
      <alignment horizontal="center" vertical="center"/>
    </xf>
    <xf numFmtId="0" fontId="84" fillId="0" borderId="127" xfId="0" applyFont="1" applyBorder="1" applyAlignment="1">
      <alignment horizontal="center" wrapText="1"/>
    </xf>
    <xf numFmtId="0" fontId="84" fillId="0" borderId="131" xfId="0" applyFont="1" applyBorder="1" applyAlignment="1">
      <alignment horizontal="center" wrapText="1"/>
    </xf>
    <xf numFmtId="0" fontId="84" fillId="0" borderId="128" xfId="0" applyFont="1" applyBorder="1" applyAlignment="1">
      <alignment horizontal="center" wrapText="1"/>
    </xf>
    <xf numFmtId="0" fontId="84" fillId="0" borderId="132" xfId="0" applyFont="1" applyBorder="1" applyAlignment="1">
      <alignment horizontal="center" wrapText="1"/>
    </xf>
    <xf numFmtId="0" fontId="84" fillId="35" borderId="4" xfId="0" applyFont="1" applyFill="1" applyBorder="1" applyAlignment="1">
      <alignment horizontal="center" vertical="center" wrapText="1"/>
    </xf>
    <xf numFmtId="0" fontId="84" fillId="35" borderId="6" xfId="0" applyFont="1" applyFill="1" applyBorder="1" applyAlignment="1">
      <alignment horizontal="center" vertical="center" wrapText="1"/>
    </xf>
    <xf numFmtId="0" fontId="84" fillId="35" borderId="112" xfId="0" applyFont="1" applyFill="1" applyBorder="1" applyAlignment="1">
      <alignment horizontal="center" vertical="center" wrapText="1"/>
    </xf>
    <xf numFmtId="0" fontId="84" fillId="35" borderId="0" xfId="0" applyFont="1" applyFill="1" applyBorder="1" applyAlignment="1">
      <alignment horizontal="center" vertical="center" wrapText="1"/>
    </xf>
    <xf numFmtId="0" fontId="84" fillId="31" borderId="111" xfId="0" applyFont="1" applyFill="1" applyBorder="1" applyAlignment="1">
      <alignment horizontal="center" vertical="center" wrapText="1"/>
    </xf>
    <xf numFmtId="0" fontId="84" fillId="35" borderId="105" xfId="0" applyFont="1" applyFill="1" applyBorder="1" applyAlignment="1">
      <alignment horizontal="center" vertical="center" wrapText="1"/>
    </xf>
    <xf numFmtId="0" fontId="84" fillId="35" borderId="28" xfId="0" applyFont="1" applyFill="1" applyBorder="1" applyAlignment="1">
      <alignment horizontal="center" vertical="center" wrapText="1"/>
    </xf>
    <xf numFmtId="0" fontId="25" fillId="13" borderId="33" xfId="0" applyFont="1" applyFill="1" applyBorder="1" applyAlignment="1">
      <alignment horizontal="center" vertical="center" textRotation="90"/>
    </xf>
    <xf numFmtId="0" fontId="25" fillId="13" borderId="89" xfId="0" applyFont="1" applyFill="1" applyBorder="1" applyAlignment="1">
      <alignment horizontal="center" vertical="center" textRotation="90"/>
    </xf>
    <xf numFmtId="2" fontId="98" fillId="31" borderId="95" xfId="0" applyNumberFormat="1" applyFont="1" applyFill="1" applyBorder="1" applyAlignment="1">
      <alignment horizontal="center" wrapText="1"/>
    </xf>
    <xf numFmtId="2" fontId="98" fillId="31" borderId="96" xfId="0" applyNumberFormat="1" applyFont="1" applyFill="1" applyBorder="1" applyAlignment="1">
      <alignment horizontal="center" wrapText="1"/>
    </xf>
    <xf numFmtId="20" fontId="66" fillId="38" borderId="91" xfId="0" applyNumberFormat="1" applyFont="1" applyFill="1" applyBorder="1" applyAlignment="1">
      <alignment horizontal="center" vertical="center" wrapText="1"/>
    </xf>
    <xf numFmtId="20" fontId="66" fillId="38" borderId="92" xfId="0" applyNumberFormat="1" applyFont="1" applyFill="1" applyBorder="1" applyAlignment="1">
      <alignment horizontal="center" vertical="center" wrapText="1"/>
    </xf>
    <xf numFmtId="0" fontId="64" fillId="22" borderId="67" xfId="4" applyFont="1" applyFill="1" applyBorder="1" applyAlignment="1">
      <alignment horizontal="center" vertical="center"/>
    </xf>
    <xf numFmtId="0" fontId="64" fillId="22" borderId="61" xfId="4" applyFont="1" applyFill="1" applyBorder="1" applyAlignment="1">
      <alignment horizontal="center" vertical="center"/>
    </xf>
    <xf numFmtId="0" fontId="64" fillId="22" borderId="63" xfId="4" applyFont="1" applyFill="1" applyBorder="1" applyAlignment="1">
      <alignment horizontal="center" vertical="center"/>
    </xf>
    <xf numFmtId="164" fontId="64" fillId="27" borderId="60" xfId="4" applyNumberFormat="1" applyFont="1" applyFill="1" applyBorder="1" applyAlignment="1">
      <alignment horizontal="center" vertical="center" wrapText="1"/>
    </xf>
    <xf numFmtId="164" fontId="64" fillId="27" borderId="61" xfId="4" applyNumberFormat="1" applyFont="1" applyFill="1" applyBorder="1" applyAlignment="1">
      <alignment horizontal="center" vertical="center" wrapText="1"/>
    </xf>
    <xf numFmtId="164" fontId="64" fillId="27" borderId="62" xfId="4" applyNumberFormat="1" applyFont="1" applyFill="1" applyBorder="1" applyAlignment="1">
      <alignment horizontal="center" vertical="center" wrapText="1"/>
    </xf>
    <xf numFmtId="0" fontId="64" fillId="26" borderId="54" xfId="4" applyFont="1" applyFill="1" applyBorder="1" applyAlignment="1">
      <alignment horizontal="center" vertical="center"/>
    </xf>
    <xf numFmtId="0" fontId="64" fillId="26" borderId="56" xfId="4" applyFont="1" applyFill="1" applyBorder="1" applyAlignment="1">
      <alignment horizontal="center" vertical="center"/>
    </xf>
    <xf numFmtId="0" fontId="64" fillId="26" borderId="58" xfId="4" applyFont="1" applyFill="1" applyBorder="1" applyAlignment="1">
      <alignment horizontal="center" vertical="center"/>
    </xf>
    <xf numFmtId="164" fontId="64" fillId="23" borderId="55" xfId="4" applyNumberFormat="1" applyFont="1" applyFill="1" applyBorder="1" applyAlignment="1">
      <alignment horizontal="center" vertical="center" wrapText="1"/>
    </xf>
    <xf numFmtId="164" fontId="64" fillId="23" borderId="56" xfId="4" applyNumberFormat="1" applyFont="1" applyFill="1" applyBorder="1" applyAlignment="1">
      <alignment horizontal="center" vertical="center" wrapText="1"/>
    </xf>
    <xf numFmtId="164" fontId="64" fillId="23" borderId="57" xfId="4" applyNumberFormat="1" applyFont="1" applyFill="1" applyBorder="1" applyAlignment="1">
      <alignment horizontal="center" vertical="center" wrapText="1"/>
    </xf>
    <xf numFmtId="164" fontId="64" fillId="26" borderId="55" xfId="4" applyNumberFormat="1" applyFont="1" applyFill="1" applyBorder="1" applyAlignment="1">
      <alignment horizontal="center" vertical="center" wrapText="1"/>
    </xf>
    <xf numFmtId="164" fontId="64" fillId="26" borderId="56" xfId="4" applyNumberFormat="1" applyFont="1" applyFill="1" applyBorder="1" applyAlignment="1">
      <alignment horizontal="center" vertical="center" wrapText="1"/>
    </xf>
    <xf numFmtId="164" fontId="64" fillId="26" borderId="57" xfId="4" applyNumberFormat="1" applyFont="1" applyFill="1" applyBorder="1" applyAlignment="1">
      <alignment horizontal="center" vertical="center" wrapText="1"/>
    </xf>
    <xf numFmtId="0" fontId="64" fillId="25" borderId="54" xfId="4" applyFont="1" applyFill="1" applyBorder="1" applyAlignment="1">
      <alignment horizontal="center" vertical="center"/>
    </xf>
    <xf numFmtId="0" fontId="64" fillId="25" borderId="56" xfId="4" applyFont="1" applyFill="1" applyBorder="1" applyAlignment="1">
      <alignment horizontal="center" vertical="center"/>
    </xf>
    <xf numFmtId="0" fontId="64" fillId="25" borderId="58" xfId="4" applyFont="1" applyFill="1" applyBorder="1" applyAlignment="1">
      <alignment horizontal="center" vertical="center"/>
    </xf>
    <xf numFmtId="164" fontId="64" fillId="25" borderId="55" xfId="4" applyNumberFormat="1" applyFont="1" applyFill="1" applyBorder="1" applyAlignment="1">
      <alignment horizontal="center" vertical="center" wrapText="1"/>
    </xf>
    <xf numFmtId="164" fontId="64" fillId="25" borderId="56" xfId="4" applyNumberFormat="1" applyFont="1" applyFill="1" applyBorder="1" applyAlignment="1">
      <alignment horizontal="center" vertical="center" wrapText="1"/>
    </xf>
    <xf numFmtId="164" fontId="64" fillId="25" borderId="57" xfId="4" applyNumberFormat="1" applyFont="1" applyFill="1" applyBorder="1" applyAlignment="1">
      <alignment horizontal="center" vertical="center" wrapText="1"/>
    </xf>
    <xf numFmtId="0" fontId="38" fillId="2" borderId="50"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8" fillId="2" borderId="30" xfId="0" applyFont="1" applyFill="1" applyBorder="1" applyAlignment="1">
      <alignment horizontal="center" vertical="center" wrapText="1"/>
    </xf>
    <xf numFmtId="0" fontId="38" fillId="2" borderId="47" xfId="0" applyFont="1" applyFill="1" applyBorder="1" applyAlignment="1">
      <alignment horizontal="center" vertical="center" wrapText="1"/>
    </xf>
    <xf numFmtId="0" fontId="38" fillId="2" borderId="35" xfId="0" applyFont="1" applyFill="1" applyBorder="1" applyAlignment="1">
      <alignment horizontal="center" vertical="center" wrapText="1"/>
    </xf>
    <xf numFmtId="0" fontId="38" fillId="2" borderId="48" xfId="0" applyFont="1" applyFill="1" applyBorder="1" applyAlignment="1">
      <alignment horizontal="center" vertical="center" wrapText="1"/>
    </xf>
    <xf numFmtId="0" fontId="64" fillId="23" borderId="68" xfId="4" applyFont="1" applyFill="1" applyBorder="1" applyAlignment="1">
      <alignment horizontal="center" vertical="center"/>
    </xf>
    <xf numFmtId="0" fontId="64" fillId="23" borderId="65" xfId="4" applyFont="1" applyFill="1" applyBorder="1" applyAlignment="1">
      <alignment horizontal="center" vertical="center"/>
    </xf>
    <xf numFmtId="0" fontId="64" fillId="23" borderId="69" xfId="4" applyFont="1" applyFill="1" applyBorder="1" applyAlignment="1">
      <alignment horizontal="center" vertical="center"/>
    </xf>
    <xf numFmtId="0" fontId="64" fillId="22" borderId="54" xfId="4" applyFont="1" applyFill="1" applyBorder="1" applyAlignment="1">
      <alignment horizontal="center" vertical="center"/>
    </xf>
    <xf numFmtId="0" fontId="64" fillId="22" borderId="56" xfId="4" applyFont="1" applyFill="1" applyBorder="1" applyAlignment="1">
      <alignment horizontal="center" vertical="center"/>
    </xf>
    <xf numFmtId="0" fontId="64" fillId="22" borderId="58" xfId="4" applyFont="1" applyFill="1" applyBorder="1" applyAlignment="1">
      <alignment horizontal="center" vertical="center"/>
    </xf>
    <xf numFmtId="0" fontId="64" fillId="24" borderId="54" xfId="4" applyFont="1" applyFill="1" applyBorder="1" applyAlignment="1">
      <alignment horizontal="center" vertical="center"/>
    </xf>
    <xf numFmtId="0" fontId="64" fillId="24" borderId="56" xfId="4" applyFont="1" applyFill="1" applyBorder="1" applyAlignment="1">
      <alignment horizontal="center" vertical="center"/>
    </xf>
    <xf numFmtId="0" fontId="64" fillId="24" borderId="58" xfId="4" applyFont="1" applyFill="1" applyBorder="1" applyAlignment="1">
      <alignment horizontal="center" vertical="center"/>
    </xf>
    <xf numFmtId="164" fontId="64" fillId="22" borderId="64" xfId="4" applyNumberFormat="1" applyFont="1" applyFill="1" applyBorder="1" applyAlignment="1">
      <alignment horizontal="center" vertical="center" wrapText="1"/>
    </xf>
    <xf numFmtId="164" fontId="64" fillId="22" borderId="65" xfId="4" applyNumberFormat="1" applyFont="1" applyFill="1" applyBorder="1" applyAlignment="1">
      <alignment horizontal="center" vertical="center" wrapText="1"/>
    </xf>
    <xf numFmtId="164" fontId="64" fillId="22" borderId="66" xfId="4" applyNumberFormat="1" applyFont="1" applyFill="1" applyBorder="1" applyAlignment="1">
      <alignment horizontal="center" vertical="center" wrapText="1"/>
    </xf>
    <xf numFmtId="164" fontId="64" fillId="24" borderId="55" xfId="4" applyNumberFormat="1" applyFont="1" applyFill="1" applyBorder="1" applyAlignment="1">
      <alignment horizontal="center" vertical="center" wrapText="1"/>
    </xf>
    <xf numFmtId="164" fontId="64" fillId="24" borderId="56" xfId="4" applyNumberFormat="1" applyFont="1" applyFill="1" applyBorder="1" applyAlignment="1">
      <alignment horizontal="center" vertical="center" wrapText="1"/>
    </xf>
    <xf numFmtId="164" fontId="64" fillId="24" borderId="57" xfId="4" applyNumberFormat="1" applyFont="1" applyFill="1" applyBorder="1" applyAlignment="1">
      <alignment horizontal="center" vertical="center" wrapText="1"/>
    </xf>
    <xf numFmtId="0" fontId="25" fillId="13" borderId="90" xfId="0" applyFont="1" applyFill="1" applyBorder="1" applyAlignment="1">
      <alignment horizontal="center" vertical="center" textRotation="90"/>
    </xf>
    <xf numFmtId="0" fontId="36" fillId="2" borderId="20" xfId="3" applyFont="1" applyBorder="1" applyAlignment="1" applyProtection="1">
      <alignment horizontal="center" vertical="center" wrapText="1"/>
    </xf>
    <xf numFmtId="0" fontId="36" fillId="2" borderId="15" xfId="3" applyFont="1" applyBorder="1" applyAlignment="1" applyProtection="1">
      <alignment horizontal="center" vertical="center" wrapText="1"/>
    </xf>
    <xf numFmtId="0" fontId="36" fillId="2" borderId="46" xfId="3" applyFont="1" applyBorder="1" applyAlignment="1" applyProtection="1">
      <alignment horizontal="center" vertical="center" wrapText="1"/>
    </xf>
    <xf numFmtId="0" fontId="36" fillId="2" borderId="50" xfId="3" applyFont="1" applyBorder="1" applyAlignment="1" applyProtection="1">
      <alignment horizontal="center" vertical="center" wrapText="1"/>
    </xf>
    <xf numFmtId="0" fontId="36" fillId="2" borderId="0" xfId="3" applyFont="1" applyBorder="1" applyAlignment="1" applyProtection="1">
      <alignment horizontal="center" vertical="center" wrapText="1"/>
    </xf>
    <xf numFmtId="0" fontId="36" fillId="2" borderId="30" xfId="3" applyFont="1" applyBorder="1" applyAlignment="1" applyProtection="1">
      <alignment horizontal="center" vertical="center" wrapText="1"/>
    </xf>
    <xf numFmtId="0" fontId="49" fillId="31" borderId="42" xfId="0" applyFont="1" applyFill="1" applyBorder="1" applyAlignment="1">
      <alignment horizontal="center" vertical="center" wrapText="1"/>
    </xf>
    <xf numFmtId="0" fontId="49" fillId="31" borderId="43" xfId="0" applyFont="1" applyFill="1" applyBorder="1" applyAlignment="1">
      <alignment horizontal="center" vertical="center" wrapText="1"/>
    </xf>
    <xf numFmtId="2" fontId="23" fillId="31" borderId="42" xfId="0" applyNumberFormat="1" applyFont="1" applyFill="1" applyBorder="1" applyAlignment="1">
      <alignment horizontal="center" vertical="center" wrapText="1"/>
    </xf>
    <xf numFmtId="2" fontId="23" fillId="31" borderId="43" xfId="0" applyNumberFormat="1" applyFont="1" applyFill="1" applyBorder="1" applyAlignment="1">
      <alignment horizontal="center" vertical="center" wrapText="1"/>
    </xf>
    <xf numFmtId="1" fontId="100" fillId="31" borderId="50" xfId="0" applyNumberFormat="1" applyFont="1" applyFill="1" applyBorder="1" applyAlignment="1">
      <alignment horizontal="center" vertical="center" wrapText="1"/>
    </xf>
    <xf numFmtId="1" fontId="100" fillId="31" borderId="30" xfId="0" applyNumberFormat="1" applyFont="1" applyFill="1" applyBorder="1" applyAlignment="1">
      <alignment horizontal="center" vertical="center" wrapText="1"/>
    </xf>
    <xf numFmtId="2" fontId="63" fillId="31" borderId="50" xfId="0" applyNumberFormat="1" applyFont="1" applyFill="1" applyBorder="1" applyAlignment="1">
      <alignment horizontal="center" vertical="center" wrapText="1"/>
    </xf>
    <xf numFmtId="2" fontId="63" fillId="31" borderId="30" xfId="0" applyNumberFormat="1" applyFont="1" applyFill="1" applyBorder="1" applyAlignment="1">
      <alignment horizontal="center" vertical="center" wrapText="1"/>
    </xf>
    <xf numFmtId="2" fontId="70" fillId="31" borderId="50" xfId="2" applyNumberFormat="1" applyFont="1" applyFill="1" applyBorder="1" applyAlignment="1" applyProtection="1">
      <alignment horizontal="center" vertical="center"/>
    </xf>
    <xf numFmtId="2" fontId="70" fillId="31" borderId="0" xfId="2" applyNumberFormat="1" applyFont="1" applyFill="1" applyBorder="1" applyAlignment="1" applyProtection="1">
      <alignment horizontal="center" vertical="center"/>
    </xf>
    <xf numFmtId="2" fontId="70" fillId="31" borderId="30" xfId="2" applyNumberFormat="1" applyFont="1" applyFill="1" applyBorder="1" applyAlignment="1" applyProtection="1">
      <alignment horizontal="center" vertical="center"/>
    </xf>
    <xf numFmtId="2" fontId="70" fillId="31" borderId="51" xfId="2" applyNumberFormat="1" applyFont="1" applyFill="1" applyBorder="1" applyAlignment="1" applyProtection="1">
      <alignment horizontal="center" vertical="center"/>
    </xf>
    <xf numFmtId="2" fontId="70" fillId="31" borderId="28" xfId="2" applyNumberFormat="1" applyFont="1" applyFill="1" applyBorder="1" applyAlignment="1" applyProtection="1">
      <alignment horizontal="center" vertical="center"/>
    </xf>
    <xf numFmtId="2" fontId="70" fillId="31" borderId="29" xfId="2" applyNumberFormat="1" applyFont="1" applyFill="1" applyBorder="1" applyAlignment="1" applyProtection="1">
      <alignment horizontal="center" vertical="center"/>
    </xf>
    <xf numFmtId="39" fontId="63" fillId="31" borderId="51" xfId="0" applyNumberFormat="1" applyFont="1" applyFill="1" applyBorder="1" applyAlignment="1">
      <alignment horizontal="center" vertical="center"/>
    </xf>
    <xf numFmtId="39" fontId="63" fillId="31" borderId="28" xfId="0" applyNumberFormat="1" applyFont="1" applyFill="1" applyBorder="1" applyAlignment="1">
      <alignment horizontal="center" vertical="center"/>
    </xf>
    <xf numFmtId="0" fontId="36" fillId="2" borderId="33" xfId="3" applyFont="1" applyBorder="1" applyAlignment="1" applyProtection="1">
      <alignment horizontal="center" vertical="center" wrapText="1"/>
    </xf>
    <xf numFmtId="0" fontId="36" fillId="2" borderId="89" xfId="3" applyFont="1" applyBorder="1" applyAlignment="1" applyProtection="1">
      <alignment horizontal="center" vertical="center" wrapText="1"/>
    </xf>
    <xf numFmtId="0" fontId="92" fillId="0" borderId="4" xfId="1" applyFont="1" applyBorder="1" applyAlignment="1">
      <alignment horizontal="center" vertical="center"/>
    </xf>
    <xf numFmtId="0" fontId="92" fillId="0" borderId="6" xfId="1" applyFont="1" applyBorder="1" applyAlignment="1">
      <alignment horizontal="center" vertical="center"/>
    </xf>
    <xf numFmtId="0" fontId="93" fillId="0" borderId="105" xfId="1" applyFont="1" applyBorder="1" applyAlignment="1">
      <alignment horizontal="center" vertical="center"/>
    </xf>
    <xf numFmtId="0" fontId="93" fillId="0" borderId="28" xfId="1" applyFont="1" applyBorder="1" applyAlignment="1">
      <alignment horizontal="center" vertical="center"/>
    </xf>
    <xf numFmtId="0" fontId="73" fillId="31" borderId="6" xfId="0" applyFont="1" applyFill="1" applyBorder="1" applyAlignment="1">
      <alignment horizontal="center" vertical="center"/>
    </xf>
    <xf numFmtId="0" fontId="73" fillId="31" borderId="3" xfId="0" applyFont="1" applyFill="1" applyBorder="1" applyAlignment="1">
      <alignment horizontal="center" vertical="center"/>
    </xf>
    <xf numFmtId="0" fontId="72" fillId="31" borderId="28" xfId="1" applyFont="1" applyFill="1" applyBorder="1" applyAlignment="1" applyProtection="1">
      <alignment horizontal="center" vertical="center" wrapText="1"/>
    </xf>
    <xf numFmtId="0" fontId="72" fillId="31" borderId="94" xfId="1" applyFont="1" applyFill="1" applyBorder="1" applyAlignment="1" applyProtection="1">
      <alignment horizontal="center" vertical="center" wrapText="1"/>
    </xf>
    <xf numFmtId="0" fontId="15" fillId="15" borderId="106" xfId="0" applyFont="1" applyFill="1" applyBorder="1" applyAlignment="1">
      <alignment horizontal="center" vertical="center" wrapText="1"/>
    </xf>
    <xf numFmtId="0" fontId="15" fillId="15" borderId="107" xfId="0" applyFont="1" applyFill="1" applyBorder="1" applyAlignment="1">
      <alignment horizontal="center" vertical="center" wrapText="1"/>
    </xf>
    <xf numFmtId="0" fontId="36" fillId="2" borderId="145" xfId="3" applyFont="1" applyBorder="1" applyAlignment="1">
      <alignment horizontal="center" vertical="center" wrapText="1"/>
    </xf>
    <xf numFmtId="0" fontId="36" fillId="2" borderId="146" xfId="3" applyFont="1" applyBorder="1" applyAlignment="1">
      <alignment horizontal="center" vertical="center" wrapText="1"/>
    </xf>
    <xf numFmtId="1" fontId="101" fillId="31" borderId="50" xfId="2" applyNumberFormat="1" applyFont="1" applyFill="1" applyBorder="1" applyAlignment="1" applyProtection="1">
      <alignment horizontal="center" vertical="center"/>
    </xf>
    <xf numFmtId="1" fontId="101" fillId="31" borderId="0" xfId="2" applyNumberFormat="1" applyFont="1" applyFill="1" applyBorder="1" applyAlignment="1" applyProtection="1">
      <alignment horizontal="center" vertical="center"/>
    </xf>
    <xf numFmtId="1" fontId="101" fillId="31" borderId="30" xfId="2" applyNumberFormat="1" applyFont="1" applyFill="1" applyBorder="1" applyAlignment="1" applyProtection="1">
      <alignment horizontal="center" vertical="center"/>
    </xf>
    <xf numFmtId="0" fontId="15" fillId="0" borderId="0" xfId="0" applyFont="1" applyBorder="1" applyAlignment="1">
      <alignment horizontal="center" vertical="center" wrapText="1"/>
    </xf>
    <xf numFmtId="0" fontId="15" fillId="15" borderId="22" xfId="0" applyFont="1" applyFill="1" applyBorder="1" applyAlignment="1">
      <alignment horizontal="center" vertical="center" wrapText="1"/>
    </xf>
    <xf numFmtId="0" fontId="15" fillId="15" borderId="23" xfId="0" applyFont="1" applyFill="1" applyBorder="1" applyAlignment="1">
      <alignment horizontal="center" vertical="center" wrapText="1"/>
    </xf>
    <xf numFmtId="20" fontId="12" fillId="5" borderId="19" xfId="1" applyNumberFormat="1" applyFont="1" applyFill="1" applyBorder="1" applyAlignment="1">
      <alignment horizontal="center" vertical="center"/>
    </xf>
    <xf numFmtId="20" fontId="12" fillId="5" borderId="18" xfId="1" applyNumberFormat="1" applyFont="1" applyFill="1" applyBorder="1" applyAlignment="1">
      <alignment horizontal="center" vertical="center"/>
    </xf>
    <xf numFmtId="0" fontId="24" fillId="0" borderId="71" xfId="4" applyFont="1" applyFill="1" applyBorder="1" applyAlignment="1">
      <alignment horizontal="center" vertical="center" wrapText="1"/>
    </xf>
    <xf numFmtId="0" fontId="24" fillId="0" borderId="72" xfId="4" applyFont="1" applyFill="1" applyBorder="1" applyAlignment="1">
      <alignment horizontal="center" vertical="center" wrapText="1"/>
    </xf>
    <xf numFmtId="164" fontId="35" fillId="10" borderId="79" xfId="4" applyNumberFormat="1" applyFont="1" applyFill="1" applyBorder="1" applyAlignment="1">
      <alignment horizontal="center" vertical="center" wrapText="1"/>
    </xf>
    <xf numFmtId="164" fontId="35" fillId="10" borderId="10" xfId="4" applyNumberFormat="1" applyFont="1" applyFill="1" applyBorder="1" applyAlignment="1">
      <alignment horizontal="center" vertical="center" wrapText="1"/>
    </xf>
    <xf numFmtId="164" fontId="35" fillId="12" borderId="51" xfId="4" applyNumberFormat="1" applyFont="1" applyFill="1" applyBorder="1" applyAlignment="1">
      <alignment horizontal="center" vertical="center" wrapText="1"/>
    </xf>
    <xf numFmtId="164" fontId="35" fillId="12" borderId="94" xfId="4" applyNumberFormat="1" applyFont="1" applyFill="1" applyBorder="1" applyAlignment="1">
      <alignment horizontal="center" vertical="center" wrapText="1"/>
    </xf>
    <xf numFmtId="0" fontId="24" fillId="0" borderId="30" xfId="4" applyFont="1" applyFill="1" applyBorder="1" applyAlignment="1">
      <alignment horizontal="center" vertical="center" wrapText="1"/>
    </xf>
    <xf numFmtId="0" fontId="24" fillId="0" borderId="38" xfId="4" applyFont="1" applyFill="1" applyBorder="1" applyAlignment="1">
      <alignment horizontal="center" vertical="center" wrapText="1"/>
    </xf>
    <xf numFmtId="0" fontId="15" fillId="15" borderId="6" xfId="0" applyFont="1" applyFill="1" applyBorder="1" applyAlignment="1">
      <alignment horizontal="center" vertical="center" wrapText="1"/>
    </xf>
    <xf numFmtId="0" fontId="15" fillId="15" borderId="11" xfId="0" applyFont="1" applyFill="1" applyBorder="1" applyAlignment="1">
      <alignment horizontal="center" vertical="center" wrapText="1"/>
    </xf>
    <xf numFmtId="0" fontId="25" fillId="15" borderId="36" xfId="10" applyFont="1" applyFill="1" applyBorder="1" applyAlignment="1" applyProtection="1">
      <alignment horizontal="center" vertical="center" wrapText="1"/>
    </xf>
    <xf numFmtId="0" fontId="25" fillId="15" borderId="37" xfId="10" applyFont="1" applyFill="1" applyBorder="1" applyAlignment="1" applyProtection="1">
      <alignment horizontal="center" vertical="center" wrapText="1"/>
    </xf>
    <xf numFmtId="0" fontId="21" fillId="34" borderId="12" xfId="12" applyFill="1" applyAlignment="1" applyProtection="1">
      <alignment horizontal="center"/>
    </xf>
    <xf numFmtId="0" fontId="21" fillId="34" borderId="88" xfId="12" applyFill="1" applyBorder="1" applyAlignment="1" applyProtection="1">
      <alignment horizontal="center"/>
    </xf>
    <xf numFmtId="0" fontId="36" fillId="2" borderId="79" xfId="3" applyFont="1" applyBorder="1" applyAlignment="1">
      <alignment horizontal="center" vertical="center" wrapText="1"/>
    </xf>
    <xf numFmtId="0" fontId="36" fillId="2" borderId="10" xfId="3" applyFont="1" applyBorder="1" applyAlignment="1">
      <alignment horizontal="center" vertical="center" wrapText="1"/>
    </xf>
    <xf numFmtId="164" fontId="35" fillId="8" borderId="79" xfId="4" applyNumberFormat="1" applyFont="1" applyFill="1" applyBorder="1" applyAlignment="1">
      <alignment horizontal="center" vertical="center" wrapText="1"/>
    </xf>
    <xf numFmtId="164" fontId="35" fillId="8" borderId="10" xfId="4" applyNumberFormat="1" applyFont="1" applyFill="1" applyBorder="1" applyAlignment="1">
      <alignment horizontal="center" vertical="center" wrapText="1"/>
    </xf>
    <xf numFmtId="164" fontId="35" fillId="9" borderId="79" xfId="4" applyNumberFormat="1" applyFont="1" applyFill="1" applyBorder="1" applyAlignment="1">
      <alignment horizontal="center" vertical="center" wrapText="1"/>
    </xf>
    <xf numFmtId="164" fontId="35" fillId="9" borderId="10" xfId="4" applyNumberFormat="1" applyFont="1" applyFill="1" applyBorder="1" applyAlignment="1">
      <alignment horizontal="center" vertical="center" wrapText="1"/>
    </xf>
    <xf numFmtId="164" fontId="35" fillId="11" borderId="79" xfId="4" applyNumberFormat="1" applyFont="1" applyFill="1" applyBorder="1" applyAlignment="1">
      <alignment horizontal="center" vertical="center" wrapText="1"/>
    </xf>
    <xf numFmtId="164" fontId="35" fillId="11" borderId="10" xfId="4" applyNumberFormat="1" applyFont="1" applyFill="1" applyBorder="1" applyAlignment="1">
      <alignment horizontal="center" vertical="center" wrapText="1"/>
    </xf>
    <xf numFmtId="0" fontId="5" fillId="31" borderId="11" xfId="34" applyFont="1" applyFill="1" applyBorder="1" applyAlignment="1">
      <alignment horizontal="left" vertical="center"/>
    </xf>
    <xf numFmtId="0" fontId="5" fillId="31" borderId="70" xfId="34" applyFont="1" applyFill="1" applyBorder="1" applyAlignment="1">
      <alignment horizontal="left" vertical="center"/>
    </xf>
    <xf numFmtId="0" fontId="48" fillId="0" borderId="17" xfId="34" applyFont="1" applyBorder="1" applyAlignment="1">
      <alignment horizontal="center" vertical="center" wrapText="1"/>
    </xf>
    <xf numFmtId="0" fontId="48" fillId="0" borderId="19" xfId="34" applyFont="1" applyBorder="1" applyAlignment="1">
      <alignment horizontal="center" vertical="center" wrapText="1"/>
    </xf>
    <xf numFmtId="0" fontId="24" fillId="6" borderId="30" xfId="4" applyFont="1" applyFill="1" applyBorder="1" applyAlignment="1">
      <alignment horizontal="center" vertical="center" wrapText="1"/>
    </xf>
    <xf numFmtId="0" fontId="24" fillId="6" borderId="38" xfId="4" applyFont="1" applyFill="1" applyBorder="1" applyAlignment="1">
      <alignment horizontal="center" vertical="center" wrapText="1"/>
    </xf>
    <xf numFmtId="0" fontId="25" fillId="15" borderId="39" xfId="10" applyFont="1" applyFill="1" applyBorder="1" applyAlignment="1" applyProtection="1">
      <alignment horizontal="center" vertical="center" wrapText="1"/>
    </xf>
    <xf numFmtId="0" fontId="25" fillId="15" borderId="40" xfId="10" applyFont="1" applyFill="1" applyBorder="1" applyAlignment="1" applyProtection="1">
      <alignment horizontal="center" vertical="center" wrapText="1"/>
    </xf>
    <xf numFmtId="0" fontId="21" fillId="34" borderId="0" xfId="12" applyFill="1" applyBorder="1" applyAlignment="1" applyProtection="1">
      <alignment horizontal="center"/>
    </xf>
    <xf numFmtId="0" fontId="21" fillId="34" borderId="30" xfId="12" applyFill="1" applyBorder="1" applyAlignment="1" applyProtection="1">
      <alignment horizontal="center"/>
    </xf>
    <xf numFmtId="0" fontId="25" fillId="15" borderId="39" xfId="10" applyFont="1" applyFill="1" applyBorder="1" applyAlignment="1">
      <alignment horizontal="center" vertical="center" wrapText="1"/>
    </xf>
    <xf numFmtId="0" fontId="25" fillId="15" borderId="40" xfId="10" applyFont="1" applyFill="1" applyBorder="1" applyAlignment="1">
      <alignment horizontal="center" vertical="center" wrapText="1"/>
    </xf>
    <xf numFmtId="0" fontId="21" fillId="34" borderId="0" xfId="12" applyFill="1" applyBorder="1" applyAlignment="1">
      <alignment horizontal="center"/>
    </xf>
    <xf numFmtId="0" fontId="21" fillId="34" borderId="30" xfId="12" applyFill="1" applyBorder="1" applyAlignment="1">
      <alignment horizontal="center"/>
    </xf>
    <xf numFmtId="0" fontId="89" fillId="0" borderId="7" xfId="1" applyFont="1" applyBorder="1" applyAlignment="1">
      <alignment horizontal="center" vertical="center"/>
    </xf>
    <xf numFmtId="0" fontId="89" fillId="0" borderId="9" xfId="1" applyFont="1" applyBorder="1" applyAlignment="1">
      <alignment horizontal="center" vertical="center"/>
    </xf>
    <xf numFmtId="0" fontId="89" fillId="0" borderId="10" xfId="1" applyFont="1" applyBorder="1" applyAlignment="1">
      <alignment horizontal="center" vertical="center"/>
    </xf>
    <xf numFmtId="0" fontId="87" fillId="0" borderId="7" xfId="1" applyFont="1" applyBorder="1" applyAlignment="1">
      <alignment horizontal="center" vertical="center"/>
    </xf>
    <xf numFmtId="0" fontId="87" fillId="0" borderId="9" xfId="1" applyFont="1" applyBorder="1" applyAlignment="1">
      <alignment horizontal="center" vertical="center"/>
    </xf>
    <xf numFmtId="0" fontId="87" fillId="0" borderId="10" xfId="1" applyFont="1" applyBorder="1" applyAlignment="1">
      <alignment horizontal="center" vertical="center"/>
    </xf>
    <xf numFmtId="0" fontId="103" fillId="0" borderId="0" xfId="39" applyNumberFormat="1" applyFont="1"/>
  </cellXfs>
  <cellStyles count="40">
    <cellStyle name="Date" xfId="8" xr:uid="{00000000-0005-0000-0000-000000000000}"/>
    <cellStyle name="Date 2" xfId="19" xr:uid="{00000000-0005-0000-0000-000001000000}"/>
    <cellStyle name="Date 2 2" xfId="29" xr:uid="{00000000-0005-0000-0000-000002000000}"/>
    <cellStyle name="Date 3" xfId="25" xr:uid="{00000000-0005-0000-0000-000003000000}"/>
    <cellStyle name="Date 4" xfId="37" xr:uid="{00000000-0005-0000-0000-000004000000}"/>
    <cellStyle name="Followed Hyperlink" xfId="13" builtinId="9" hidden="1"/>
    <cellStyle name="Followed Hyperlink" xfId="14" builtinId="9" hidden="1"/>
    <cellStyle name="Followed Hyperlink" xfId="15" builtinId="9" hidden="1"/>
    <cellStyle name="Followed Hyperlink" xfId="16" builtinId="9" hidden="1"/>
    <cellStyle name="Followed Hyperlink" xfId="32" builtinId="9" hidden="1"/>
    <cellStyle name="Followed Hyperlink" xfId="33" builtinId="9" hidden="1"/>
    <cellStyle name="Heading 1" xfId="2" builtinId="16" customBuiltin="1"/>
    <cellStyle name="Heading 1 2" xfId="10" xr:uid="{00000000-0005-0000-0000-00000C000000}"/>
    <cellStyle name="Heading 2" xfId="3" builtinId="17" customBuiltin="1"/>
    <cellStyle name="Heading 4 2" xfId="9" xr:uid="{00000000-0005-0000-0000-00000E000000}"/>
    <cellStyle name="Hours" xfId="7" xr:uid="{00000000-0005-0000-0000-00000F000000}"/>
    <cellStyle name="Hours 2" xfId="21" xr:uid="{00000000-0005-0000-0000-000010000000}"/>
    <cellStyle name="Hours 2 2" xfId="31" xr:uid="{00000000-0005-0000-0000-000011000000}"/>
    <cellStyle name="Hours 3" xfId="24" xr:uid="{00000000-0005-0000-0000-000012000000}"/>
    <cellStyle name="Hours 4" xfId="36" xr:uid="{00000000-0005-0000-0000-000013000000}"/>
    <cellStyle name="Hyperlink" xfId="4" builtinId="8"/>
    <cellStyle name="Normal" xfId="0" builtinId="0" customBuiltin="1"/>
    <cellStyle name="Normal 2" xfId="5" xr:uid="{00000000-0005-0000-0000-000016000000}"/>
    <cellStyle name="Normal 2 2" xfId="17" xr:uid="{00000000-0005-0000-0000-000017000000}"/>
    <cellStyle name="Normal 2 2 2" xfId="27" xr:uid="{00000000-0005-0000-0000-000018000000}"/>
    <cellStyle name="Normal 2 3" xfId="22" xr:uid="{00000000-0005-0000-0000-000019000000}"/>
    <cellStyle name="Normal 2 4" xfId="34" xr:uid="{00000000-0005-0000-0000-00001A000000}"/>
    <cellStyle name="Normal 3" xfId="39" xr:uid="{5E0FCA2D-AF56-4B55-ACAE-5889E4A81E2B}"/>
    <cellStyle name="Phone" xfId="11" xr:uid="{00000000-0005-0000-0000-00001B000000}"/>
    <cellStyle name="Phone 2" xfId="18" xr:uid="{00000000-0005-0000-0000-00001C000000}"/>
    <cellStyle name="Phone 2 2" xfId="28" xr:uid="{00000000-0005-0000-0000-00001D000000}"/>
    <cellStyle name="Phone 3" xfId="26" xr:uid="{00000000-0005-0000-0000-00001E000000}"/>
    <cellStyle name="Phone 4" xfId="38" xr:uid="{00000000-0005-0000-0000-00001F000000}"/>
    <cellStyle name="Time" xfId="6" xr:uid="{00000000-0005-0000-0000-000020000000}"/>
    <cellStyle name="Time 2" xfId="20" xr:uid="{00000000-0005-0000-0000-000021000000}"/>
    <cellStyle name="Time 2 2" xfId="30" xr:uid="{00000000-0005-0000-0000-000022000000}"/>
    <cellStyle name="Time 3" xfId="23" xr:uid="{00000000-0005-0000-0000-000023000000}"/>
    <cellStyle name="Time 4" xfId="35" xr:uid="{00000000-0005-0000-0000-000024000000}"/>
    <cellStyle name="Title" xfId="1" builtinId="15" customBuiltin="1"/>
    <cellStyle name="Title 2" xfId="12" xr:uid="{00000000-0005-0000-0000-000026000000}"/>
  </cellStyles>
  <dxfs count="170">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strike val="0"/>
        <outline val="0"/>
        <shadow val="0"/>
        <u val="none"/>
        <vertAlign val="baseline"/>
        <sz val="14"/>
        <color theme="1"/>
        <name val="Verdana"/>
        <scheme val="minor"/>
      </font>
      <numFmt numFmtId="2" formatCode="0.00"/>
      <alignment horizontal="center" vertical="center"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left style="thick">
          <color auto="1"/>
        </left>
        <right style="medium">
          <color auto="1"/>
        </right>
        <top/>
        <bottom/>
        <vertical/>
        <horizontal/>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medium">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strike val="0"/>
        <outline val="0"/>
        <shadow val="0"/>
        <u val="none"/>
        <vertAlign val="baseline"/>
        <sz val="14"/>
        <color theme="1"/>
        <name val="Verdana"/>
        <scheme val="minor"/>
      </font>
      <numFmt numFmtId="2" formatCode="0.00"/>
      <alignment horizontal="center" vertical="center" textRotation="0" wrapText="0" indent="0" justifyLastLine="0" shrinkToFit="0" readingOrder="0"/>
      <border diagonalUp="0" diagonalDown="0">
        <left/>
        <right style="thick">
          <color auto="1"/>
        </right>
        <top/>
        <bottom/>
      </border>
    </dxf>
    <dxf>
      <font>
        <b val="0"/>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medium">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left style="thick">
          <color auto="1"/>
        </left>
        <right style="medium">
          <color auto="1"/>
        </right>
        <top/>
        <bottom/>
        <vertical/>
        <horizontal/>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strike val="0"/>
        <outline val="0"/>
        <shadow val="0"/>
        <u val="none"/>
        <vertAlign val="baseline"/>
        <sz val="14"/>
        <color theme="1"/>
        <name val="Verdana"/>
        <scheme val="minor"/>
      </font>
      <numFmt numFmtId="2" formatCode="0.00"/>
      <alignment horizontal="center" vertical="center" textRotation="0" wrapText="0" indent="0" justifyLastLine="0" shrinkToFit="0" readingOrder="0"/>
      <border diagonalUp="0" diagonalDown="0">
        <left/>
        <right style="thick">
          <color auto="1"/>
        </right>
        <top/>
        <bottom/>
      </border>
    </dxf>
    <dxf>
      <font>
        <b val="0"/>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medium">
          <color auto="1"/>
        </right>
        <top/>
        <bottom/>
        <vertical/>
        <horizontal/>
      </border>
      <protection locked="0" hidden="0"/>
    </dxf>
    <dxf>
      <font>
        <strike val="0"/>
        <outline val="0"/>
        <shadow val="0"/>
        <u val="none"/>
        <vertAlign val="baseline"/>
        <sz val="13"/>
        <color theme="1"/>
        <name val="Verdana"/>
        <scheme val="minor"/>
      </font>
      <numFmt numFmtId="3" formatCode="#,##0"/>
      <fill>
        <patternFill patternType="none">
          <fgColor indexed="64"/>
          <bgColor indexed="65"/>
        </patternFill>
      </fill>
      <alignment horizontal="center" vertical="center" textRotation="0" wrapText="0" indent="0" justifyLastLine="0" shrinkToFit="0" readingOrder="0"/>
      <protection locked="0" hidden="0"/>
    </dxf>
    <dxf>
      <font>
        <strike val="0"/>
        <outline val="0"/>
        <shadow val="0"/>
        <u val="none"/>
        <vertAlign val="baseline"/>
        <sz val="10"/>
        <color theme="1"/>
        <name val="Verdana"/>
        <scheme val="minor"/>
      </font>
      <numFmt numFmtId="1" formatCode="0"/>
      <alignment horizontal="left" vertical="center" textRotation="0" wrapText="1"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strike val="0"/>
        <outline val="0"/>
        <shadow val="0"/>
        <u val="none"/>
        <vertAlign val="baseline"/>
        <sz val="13"/>
        <color theme="1"/>
        <name val="Verdana"/>
        <scheme val="minor"/>
      </font>
      <alignment vertical="center" textRotation="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medium">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3"/>
        <color theme="1"/>
        <name val="Verdana"/>
        <scheme val="minor"/>
      </font>
      <numFmt numFmtId="3" formatCode="#,##0"/>
      <fill>
        <patternFill patternType="none">
          <fgColor indexed="64"/>
          <bgColor indexed="65"/>
        </patternFill>
      </fill>
      <alignment horizontal="center" vertical="center" textRotation="0" wrapText="0" indent="0" justifyLastLine="0" shrinkToFit="0" readingOrder="0"/>
      <protection locked="0" hidden="0"/>
    </dxf>
    <dxf>
      <font>
        <strike val="0"/>
        <outline val="0"/>
        <shadow val="0"/>
        <u val="none"/>
        <vertAlign val="baseline"/>
        <sz val="10"/>
        <color theme="1"/>
        <name val="Verdana"/>
        <scheme val="minor"/>
      </font>
      <alignment horizontal="left" vertical="center" textRotation="0" wrapText="1"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strike val="0"/>
        <outline val="0"/>
        <shadow val="0"/>
        <u val="none"/>
        <vertAlign val="baseline"/>
        <sz val="13"/>
        <color theme="1"/>
        <name val="Verdana"/>
        <scheme val="minor"/>
      </font>
      <alignment vertical="center" textRotation="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z val="11"/>
        <color theme="1"/>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strike val="0"/>
        <outline val="0"/>
        <shadow val="0"/>
        <u val="none"/>
        <vertAlign val="baseline"/>
        <sz val="14"/>
        <color theme="1"/>
        <name val="Verdana"/>
        <scheme val="minor"/>
      </font>
      <numFmt numFmtId="2" formatCode="0.00"/>
      <alignment horizontal="center" vertical="center" textRotation="0" wrapText="0" indent="0" justifyLastLine="0" shrinkToFit="0" readingOrder="0"/>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medium">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z val="11"/>
        <color theme="1"/>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theme="1"/>
        <name val="Verdana"/>
        <scheme val="minor"/>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protection locked="0" hidden="0"/>
    </dxf>
    <dxf>
      <font>
        <strike val="0"/>
        <outline val="0"/>
        <shadow val="0"/>
        <u val="none"/>
        <vertAlign val="baseline"/>
        <sz val="14"/>
        <color theme="1"/>
        <name val="Verdana"/>
        <scheme val="minor"/>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medium">
          <color auto="1"/>
        </left>
        <right/>
        <top/>
        <bottom/>
      </border>
    </dxf>
    <dxf>
      <font>
        <strike val="0"/>
        <outline val="0"/>
        <shadow val="0"/>
        <u val="none"/>
        <vertAlign val="baseline"/>
        <sz val="14"/>
        <color theme="1"/>
        <name val="Verdana"/>
        <scheme val="minor"/>
      </font>
      <numFmt numFmtId="4"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Verdana"/>
        <scheme val="minor"/>
      </font>
      <numFmt numFmtId="2" formatCode="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right style="thick">
          <color auto="1"/>
        </right>
        <top/>
        <bottom/>
        <vertical/>
        <horizontal/>
      </border>
      <protection locked="0" hidden="0"/>
    </dxf>
    <dxf>
      <font>
        <strike val="0"/>
        <outline val="0"/>
        <shadow val="0"/>
        <u val="none"/>
        <vertAlign val="baseline"/>
        <sz val="11"/>
        <color theme="1"/>
        <name val="Verdana"/>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scheme val="minor"/>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Verdana"/>
        <scheme val="minor"/>
      </font>
      <fill>
        <patternFill patternType="none">
          <fgColor indexed="64"/>
          <bgColor auto="1"/>
        </patternFill>
      </fill>
    </dxf>
    <dxf>
      <font>
        <b/>
        <strike val="0"/>
        <outline val="0"/>
        <shadow val="0"/>
        <u val="none"/>
        <vertAlign val="baseline"/>
        <sz val="12"/>
        <name val="Calibri"/>
      </font>
      <alignment horizontal="left" vertical="center" textRotation="0" indent="0" justifyLastLine="0" shrinkToFit="0" readingOrder="0"/>
      <protection locked="1" hidden="0"/>
    </dxf>
    <dxf>
      <font>
        <strike val="0"/>
        <outline val="0"/>
        <shadow val="0"/>
        <u val="none"/>
        <vertAlign val="baseline"/>
        <sz val="11"/>
        <color theme="1"/>
        <name val="Calibri"/>
        <family val="2"/>
        <scheme val="none"/>
      </font>
      <numFmt numFmtId="0" formatCode="General"/>
    </dxf>
    <dxf>
      <font>
        <strike val="0"/>
        <outline val="0"/>
        <shadow val="0"/>
        <u val="none"/>
        <vertAlign val="baseline"/>
        <sz val="11"/>
        <color theme="1"/>
        <name val="Calibri"/>
        <family val="2"/>
        <scheme val="none"/>
      </font>
      <numFmt numFmtId="173" formatCode="dddd\ yyyy/mm/dd"/>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s>
  <tableStyles count="3" defaultTableStyle="TableStyleMedium2" defaultPivotStyle="PivotStyleLight16">
    <tableStyle name="Time Sheet" pivot="0" count="4" xr9:uid="{00000000-0011-0000-FFFF-FFFF00000000}">
      <tableStyleElement type="wholeTable" dxfId="169"/>
      <tableStyleElement type="headerRow" dxfId="168"/>
      <tableStyleElement type="firstRowStripe" dxfId="167"/>
      <tableStyleElement type="secondRowStripe" dxfId="166"/>
    </tableStyle>
    <tableStyle name="Time Sheet 2" pivot="0" count="4" xr9:uid="{00000000-0011-0000-FFFF-FFFF01000000}">
      <tableStyleElement type="wholeTable" dxfId="165"/>
      <tableStyleElement type="headerRow" dxfId="164"/>
      <tableStyleElement type="firstRowStripe" dxfId="163"/>
      <tableStyleElement type="secondRowStripe" dxfId="162"/>
    </tableStyle>
    <tableStyle name="Time Sheet 3" pivot="0" count="4" xr9:uid="{00000000-0011-0000-FFFF-FFFF02000000}">
      <tableStyleElement type="wholeTable" dxfId="161"/>
      <tableStyleElement type="headerRow" dxfId="160"/>
      <tableStyleElement type="firstRowStripe" dxfId="159"/>
      <tableStyleElement type="secondRowStripe" dxfId="1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1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1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1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2.xml.rels><?xml version="1.0" encoding="UTF-8" standalone="yes"?>
<Relationships xmlns="http://schemas.openxmlformats.org/package/2006/relationships"><Relationship Id="rId13" Type="http://schemas.openxmlformats.org/officeDocument/2006/relationships/hyperlink" Target="#September!A1"/><Relationship Id="rId18" Type="http://schemas.openxmlformats.org/officeDocument/2006/relationships/hyperlink" Target="#February!A1"/><Relationship Id="rId26" Type="http://schemas.openxmlformats.org/officeDocument/2006/relationships/hyperlink" Target="#'Long Summary'!A1"/><Relationship Id="rId39" Type="http://schemas.openxmlformats.org/officeDocument/2006/relationships/image" Target="../media/image11.jpeg"/><Relationship Id="rId21" Type="http://schemas.openxmlformats.org/officeDocument/2006/relationships/hyperlink" Target="#May!A1"/><Relationship Id="rId34" Type="http://schemas.openxmlformats.org/officeDocument/2006/relationships/image" Target="../media/image9.jpeg"/><Relationship Id="rId42" Type="http://schemas.openxmlformats.org/officeDocument/2006/relationships/hyperlink" Target="#'Early Dismissal 2'!A1"/><Relationship Id="rId7" Type="http://schemas.openxmlformats.org/officeDocument/2006/relationships/hyperlink" Target="#'Fri-Day 5'!A1"/><Relationship Id="rId2" Type="http://schemas.openxmlformats.org/officeDocument/2006/relationships/image" Target="../media/image1.png"/><Relationship Id="rId16" Type="http://schemas.openxmlformats.org/officeDocument/2006/relationships/hyperlink" Target="#December!A1"/><Relationship Id="rId20" Type="http://schemas.openxmlformats.org/officeDocument/2006/relationships/hyperlink" Target="#April!A1"/><Relationship Id="rId29" Type="http://schemas.openxmlformats.org/officeDocument/2006/relationships/hyperlink" Target="#'Volunteering Def''n'!A1"/><Relationship Id="rId41" Type="http://schemas.openxmlformats.org/officeDocument/2006/relationships/image" Target="../media/image12.jpeg"/><Relationship Id="rId1" Type="http://schemas.openxmlformats.org/officeDocument/2006/relationships/hyperlink" Target="#August!A1"/><Relationship Id="rId6" Type="http://schemas.openxmlformats.org/officeDocument/2006/relationships/image" Target="../media/image3.jpeg"/><Relationship Id="rId11" Type="http://schemas.openxmlformats.org/officeDocument/2006/relationships/hyperlink" Target="#'Extra Day A'!A1"/><Relationship Id="rId24" Type="http://schemas.openxmlformats.org/officeDocument/2006/relationships/hyperlink" Target="#'Brief Summary'!A1"/><Relationship Id="rId32" Type="http://schemas.openxmlformats.org/officeDocument/2006/relationships/hyperlink" Target="#'Calculating PT FTE'!A1"/><Relationship Id="rId37" Type="http://schemas.openxmlformats.org/officeDocument/2006/relationships/image" Target="../media/image10.jpeg"/><Relationship Id="rId40" Type="http://schemas.openxmlformats.org/officeDocument/2006/relationships/hyperlink" Target="#'Early Dismissal 1'!A1"/><Relationship Id="rId5" Type="http://schemas.openxmlformats.org/officeDocument/2006/relationships/hyperlink" Target="#'Wed-Day 3'!A1"/><Relationship Id="rId15" Type="http://schemas.openxmlformats.org/officeDocument/2006/relationships/hyperlink" Target="#November!A1"/><Relationship Id="rId23" Type="http://schemas.openxmlformats.org/officeDocument/2006/relationships/hyperlink" Target="#July!A1"/><Relationship Id="rId28" Type="http://schemas.openxmlformats.org/officeDocument/2006/relationships/image" Target="../media/image8.jpeg"/><Relationship Id="rId36" Type="http://schemas.openxmlformats.org/officeDocument/2006/relationships/hyperlink" Target="#'Extra Day B'!A1"/><Relationship Id="rId10" Type="http://schemas.openxmlformats.org/officeDocument/2006/relationships/image" Target="../media/image5.jpeg"/><Relationship Id="rId19" Type="http://schemas.openxmlformats.org/officeDocument/2006/relationships/hyperlink" Target="#March!A1"/><Relationship Id="rId31" Type="http://schemas.openxmlformats.org/officeDocument/2006/relationships/hyperlink" Target="#'Instructional Def''n'!A1"/><Relationship Id="rId4" Type="http://schemas.openxmlformats.org/officeDocument/2006/relationships/image" Target="../media/image2.jpeg"/><Relationship Id="rId9" Type="http://schemas.openxmlformats.org/officeDocument/2006/relationships/hyperlink" Target="#'Day 6'!A1"/><Relationship Id="rId14" Type="http://schemas.openxmlformats.org/officeDocument/2006/relationships/hyperlink" Target="#October!A1"/><Relationship Id="rId22" Type="http://schemas.openxmlformats.org/officeDocument/2006/relationships/hyperlink" Target="#June!A1"/><Relationship Id="rId27" Type="http://schemas.openxmlformats.org/officeDocument/2006/relationships/hyperlink" Target="#'Detailed Summary'!A1"/><Relationship Id="rId30" Type="http://schemas.openxmlformats.org/officeDocument/2006/relationships/hyperlink" Target="#'Assignable Def''n'!A1"/><Relationship Id="rId35" Type="http://schemas.openxmlformats.org/officeDocument/2006/relationships/hyperlink" Target="#'Thu-Day 4'!A1"/><Relationship Id="rId43" Type="http://schemas.openxmlformats.org/officeDocument/2006/relationships/image" Target="../media/image13.jpeg"/><Relationship Id="rId8" Type="http://schemas.openxmlformats.org/officeDocument/2006/relationships/image" Target="../media/image4.jpeg"/><Relationship Id="rId3" Type="http://schemas.openxmlformats.org/officeDocument/2006/relationships/hyperlink" Target="#'Tue-Day 2'!A1"/><Relationship Id="rId12" Type="http://schemas.openxmlformats.org/officeDocument/2006/relationships/image" Target="../media/image6.jpeg"/><Relationship Id="rId17" Type="http://schemas.openxmlformats.org/officeDocument/2006/relationships/hyperlink" Target="#January!A1"/><Relationship Id="rId25" Type="http://schemas.openxmlformats.org/officeDocument/2006/relationships/image" Target="../media/image7.jpeg"/><Relationship Id="rId33" Type="http://schemas.openxmlformats.org/officeDocument/2006/relationships/hyperlink" Target="#'Mon-Day 1'!A1"/><Relationship Id="rId38" Type="http://schemas.openxmlformats.org/officeDocument/2006/relationships/hyperlink" Target="#'Extra Day C'!A1"/></Relationships>
</file>

<file path=xl/drawings/_rels/drawing20.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21.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2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2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2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2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2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2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hyperlink" Target="#'Detailed Summary'!A1"/></Relationships>
</file>

<file path=xl/drawings/_rels/drawing2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HOME!A1"/></Relationships>
</file>

<file path=xl/drawings/_rels/drawing2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HOME!A1"/></Relationships>
</file>

<file path=xl/drawings/_rels/drawing30.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HOME!A1"/></Relationships>
</file>

<file path=xl/drawings/_rels/drawing31.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HOME!A1"/><Relationship Id="rId1"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7.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4.png"/><Relationship Id="rId1" Type="http://schemas.openxmlformats.org/officeDocument/2006/relationships/hyperlink" Target="#HOME!A1"/><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716280</xdr:colOff>
      <xdr:row>0</xdr:row>
      <xdr:rowOff>152400</xdr:rowOff>
    </xdr:from>
    <xdr:to>
      <xdr:col>7</xdr:col>
      <xdr:colOff>320040</xdr:colOff>
      <xdr:row>13</xdr:row>
      <xdr:rowOff>30480</xdr:rowOff>
    </xdr:to>
    <xdr:sp macro="" textlink="">
      <xdr:nvSpPr>
        <xdr:cNvPr id="2" name="TextBox 1">
          <a:extLst>
            <a:ext uri="{FF2B5EF4-FFF2-40B4-BE49-F238E27FC236}">
              <a16:creationId xmlns:a16="http://schemas.microsoft.com/office/drawing/2014/main" id="{AE83562B-9417-4150-B262-C1DC4748C292}"/>
            </a:ext>
          </a:extLst>
        </xdr:cNvPr>
        <xdr:cNvSpPr txBox="1"/>
      </xdr:nvSpPr>
      <xdr:spPr>
        <a:xfrm>
          <a:off x="716280" y="152400"/>
          <a:ext cx="4724400" cy="2255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Courier New" panose="02070309020205020404" pitchFamily="49" charset="0"/>
              <a:cs typeface="Courier New" panose="02070309020205020404" pitchFamily="49" charset="0"/>
            </a:rPr>
            <a:t>Set the year that you want to</a:t>
          </a:r>
          <a:r>
            <a:rPr lang="en-CA" sz="1100" baseline="0">
              <a:latin typeface="Courier New" panose="02070309020205020404" pitchFamily="49" charset="0"/>
              <a:cs typeface="Courier New" panose="02070309020205020404" pitchFamily="49" charset="0"/>
            </a:rPr>
            <a:t> start in the cell to the right. This will set the dates for each month in the calendar.For example, to set this up for the 2024-25 school year, put 2024 in Cell J2. Enter pertinant holidays for the coming year to the table to the right.</a:t>
          </a:r>
        </a:p>
        <a:p>
          <a:endParaRPr lang="en-CA" sz="1100" baseline="0">
            <a:latin typeface="Courier New" panose="02070309020205020404" pitchFamily="49" charset="0"/>
            <a:cs typeface="Courier New" panose="02070309020205020404" pitchFamily="49" charset="0"/>
          </a:endParaRPr>
        </a:p>
        <a:p>
          <a:r>
            <a:rPr lang="en-CA" sz="1100" baseline="0">
              <a:latin typeface="Courier New" panose="02070309020205020404" pitchFamily="49" charset="0"/>
              <a:cs typeface="Courier New" panose="02070309020205020404" pitchFamily="49" charset="0"/>
            </a:rPr>
            <a:t>Go through the list of dates in the table to the right and add the holidays in the relevant dates.</a:t>
          </a:r>
        </a:p>
        <a:p>
          <a:endParaRPr lang="en-CA"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2</xdr:row>
      <xdr:rowOff>409574</xdr:rowOff>
    </xdr:from>
    <xdr:to>
      <xdr:col>14</xdr:col>
      <xdr:colOff>228600</xdr:colOff>
      <xdr:row>22</xdr:row>
      <xdr:rowOff>123825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8858250" y="2095499"/>
          <a:ext cx="4800600" cy="65627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9121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511967</xdr:colOff>
      <xdr:row>0</xdr:row>
      <xdr:rowOff>23812</xdr:rowOff>
    </xdr:from>
    <xdr:to>
      <xdr:col>7</xdr:col>
      <xdr:colOff>335211</xdr:colOff>
      <xdr:row>0</xdr:row>
      <xdr:rowOff>747711</xdr:rowOff>
    </xdr:to>
    <xdr:pic>
      <xdr:nvPicPr>
        <xdr:cNvPr id="6" name="Picture 5">
          <a:hlinkClick xmlns:r="http://schemas.openxmlformats.org/officeDocument/2006/relationships" r:id="rId1"/>
          <a:extLst>
            <a:ext uri="{FF2B5EF4-FFF2-40B4-BE49-F238E27FC236}">
              <a16:creationId xmlns:a16="http://schemas.microsoft.com/office/drawing/2014/main" id="{559A53ED-2F1B-45DC-967E-63067EC5067F}"/>
            </a:ext>
          </a:extLst>
        </xdr:cNvPr>
        <xdr:cNvPicPr>
          <a:picLocks noChangeAspect="1"/>
        </xdr:cNvPicPr>
      </xdr:nvPicPr>
      <xdr:blipFill>
        <a:blip xmlns:r="http://schemas.openxmlformats.org/officeDocument/2006/relationships" r:embed="rId2"/>
        <a:stretch>
          <a:fillRect/>
        </a:stretch>
      </xdr:blipFill>
      <xdr:spPr>
        <a:xfrm>
          <a:off x="7429498"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7" name="Group 6">
          <a:hlinkClick xmlns:r="http://schemas.openxmlformats.org/officeDocument/2006/relationships" r:id="rId3"/>
          <a:extLst>
            <a:ext uri="{FF2B5EF4-FFF2-40B4-BE49-F238E27FC236}">
              <a16:creationId xmlns:a16="http://schemas.microsoft.com/office/drawing/2014/main" id="{95D90932-CE09-4CF9-A8D9-3BDDD9966853}"/>
            </a:ext>
          </a:extLst>
        </xdr:cNvPr>
        <xdr:cNvGrpSpPr/>
      </xdr:nvGrpSpPr>
      <xdr:grpSpPr>
        <a:xfrm>
          <a:off x="8679656" y="0"/>
          <a:ext cx="976312" cy="1119187"/>
          <a:chOff x="9001125" y="488157"/>
          <a:chExt cx="976312" cy="1119187"/>
        </a:xfrm>
      </xdr:grpSpPr>
      <xdr:pic>
        <xdr:nvPicPr>
          <xdr:cNvPr id="8" name="Picture 7">
            <a:extLst>
              <a:ext uri="{FF2B5EF4-FFF2-40B4-BE49-F238E27FC236}">
                <a16:creationId xmlns:a16="http://schemas.microsoft.com/office/drawing/2014/main" id="{1280EB70-B7F4-4288-9976-2B4C053E49B2}"/>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0C49EB74-E0B8-4F3B-B53B-524FAB1140F2}"/>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54B377F8-AC06-4532-B317-EC9AE5C9FDF9}"/>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2</xdr:row>
      <xdr:rowOff>409574</xdr:rowOff>
    </xdr:from>
    <xdr:to>
      <xdr:col>14</xdr:col>
      <xdr:colOff>228600</xdr:colOff>
      <xdr:row>22</xdr:row>
      <xdr:rowOff>123825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8763000" y="2095499"/>
          <a:ext cx="4800600" cy="65627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8648700" y="13338175"/>
          <a:ext cx="362585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511967</xdr:colOff>
      <xdr:row>0</xdr:row>
      <xdr:rowOff>23812</xdr:rowOff>
    </xdr:from>
    <xdr:to>
      <xdr:col>7</xdr:col>
      <xdr:colOff>335211</xdr:colOff>
      <xdr:row>0</xdr:row>
      <xdr:rowOff>747711</xdr:rowOff>
    </xdr:to>
    <xdr:pic>
      <xdr:nvPicPr>
        <xdr:cNvPr id="6" name="Picture 5">
          <a:hlinkClick xmlns:r="http://schemas.openxmlformats.org/officeDocument/2006/relationships" r:id="rId1"/>
          <a:extLst>
            <a:ext uri="{FF2B5EF4-FFF2-40B4-BE49-F238E27FC236}">
              <a16:creationId xmlns:a16="http://schemas.microsoft.com/office/drawing/2014/main" id="{86047E34-250F-414B-9FEB-05F8A484546E}"/>
            </a:ext>
          </a:extLst>
        </xdr:cNvPr>
        <xdr:cNvPicPr>
          <a:picLocks noChangeAspect="1"/>
        </xdr:cNvPicPr>
      </xdr:nvPicPr>
      <xdr:blipFill>
        <a:blip xmlns:r="http://schemas.openxmlformats.org/officeDocument/2006/relationships" r:embed="rId2"/>
        <a:stretch>
          <a:fillRect/>
        </a:stretch>
      </xdr:blipFill>
      <xdr:spPr>
        <a:xfrm>
          <a:off x="7429498"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7" name="Group 6">
          <a:hlinkClick xmlns:r="http://schemas.openxmlformats.org/officeDocument/2006/relationships" r:id="rId3"/>
          <a:extLst>
            <a:ext uri="{FF2B5EF4-FFF2-40B4-BE49-F238E27FC236}">
              <a16:creationId xmlns:a16="http://schemas.microsoft.com/office/drawing/2014/main" id="{083D1971-82CB-42A3-ABD4-99DAC14956DF}"/>
            </a:ext>
          </a:extLst>
        </xdr:cNvPr>
        <xdr:cNvGrpSpPr/>
      </xdr:nvGrpSpPr>
      <xdr:grpSpPr>
        <a:xfrm>
          <a:off x="8679656" y="0"/>
          <a:ext cx="976312" cy="1119187"/>
          <a:chOff x="9001125" y="488157"/>
          <a:chExt cx="976312" cy="1119187"/>
        </a:xfrm>
      </xdr:grpSpPr>
      <xdr:pic>
        <xdr:nvPicPr>
          <xdr:cNvPr id="8" name="Picture 7">
            <a:extLst>
              <a:ext uri="{FF2B5EF4-FFF2-40B4-BE49-F238E27FC236}">
                <a16:creationId xmlns:a16="http://schemas.microsoft.com/office/drawing/2014/main" id="{EDC2FB96-76C4-49CC-AE54-1B25331E6EDC}"/>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F7BBE66E-B4A7-4E69-A8AC-EF6EDB6D6FA8}"/>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0BD563C1-AEDA-47EB-AD03-32C8387A9BCF}"/>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2</xdr:row>
      <xdr:rowOff>409574</xdr:rowOff>
    </xdr:from>
    <xdr:to>
      <xdr:col>14</xdr:col>
      <xdr:colOff>228600</xdr:colOff>
      <xdr:row>22</xdr:row>
      <xdr:rowOff>123825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8763000" y="2095499"/>
          <a:ext cx="4800600" cy="65627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8648700" y="13338175"/>
          <a:ext cx="362585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511967</xdr:colOff>
      <xdr:row>0</xdr:row>
      <xdr:rowOff>23812</xdr:rowOff>
    </xdr:from>
    <xdr:to>
      <xdr:col>7</xdr:col>
      <xdr:colOff>335211</xdr:colOff>
      <xdr:row>0</xdr:row>
      <xdr:rowOff>747711</xdr:rowOff>
    </xdr:to>
    <xdr:pic>
      <xdr:nvPicPr>
        <xdr:cNvPr id="6" name="Picture 5">
          <a:hlinkClick xmlns:r="http://schemas.openxmlformats.org/officeDocument/2006/relationships" r:id="rId1"/>
          <a:extLst>
            <a:ext uri="{FF2B5EF4-FFF2-40B4-BE49-F238E27FC236}">
              <a16:creationId xmlns:a16="http://schemas.microsoft.com/office/drawing/2014/main" id="{A61D871E-BA70-4FAF-B64E-591EB981D574}"/>
            </a:ext>
          </a:extLst>
        </xdr:cNvPr>
        <xdr:cNvPicPr>
          <a:picLocks noChangeAspect="1"/>
        </xdr:cNvPicPr>
      </xdr:nvPicPr>
      <xdr:blipFill>
        <a:blip xmlns:r="http://schemas.openxmlformats.org/officeDocument/2006/relationships" r:embed="rId2"/>
        <a:stretch>
          <a:fillRect/>
        </a:stretch>
      </xdr:blipFill>
      <xdr:spPr>
        <a:xfrm>
          <a:off x="7429498"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7" name="Group 6">
          <a:hlinkClick xmlns:r="http://schemas.openxmlformats.org/officeDocument/2006/relationships" r:id="rId3"/>
          <a:extLst>
            <a:ext uri="{FF2B5EF4-FFF2-40B4-BE49-F238E27FC236}">
              <a16:creationId xmlns:a16="http://schemas.microsoft.com/office/drawing/2014/main" id="{EB41804A-4F16-4126-A61B-DFC801270A18}"/>
            </a:ext>
          </a:extLst>
        </xdr:cNvPr>
        <xdr:cNvGrpSpPr/>
      </xdr:nvGrpSpPr>
      <xdr:grpSpPr>
        <a:xfrm>
          <a:off x="8679656" y="0"/>
          <a:ext cx="976312" cy="1119187"/>
          <a:chOff x="9001125" y="488157"/>
          <a:chExt cx="976312" cy="1119187"/>
        </a:xfrm>
      </xdr:grpSpPr>
      <xdr:pic>
        <xdr:nvPicPr>
          <xdr:cNvPr id="8" name="Picture 7">
            <a:extLst>
              <a:ext uri="{FF2B5EF4-FFF2-40B4-BE49-F238E27FC236}">
                <a16:creationId xmlns:a16="http://schemas.microsoft.com/office/drawing/2014/main" id="{C207EFAC-8E0B-4EB9-BF4C-6A8ECFF2A4BA}"/>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D11B4214-87FB-4A1A-8AA1-31D6AD5FDEC1}"/>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6B531AD1-41AC-4CAD-851F-4195666972E9}"/>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2</xdr:row>
      <xdr:rowOff>409574</xdr:rowOff>
    </xdr:from>
    <xdr:to>
      <xdr:col>14</xdr:col>
      <xdr:colOff>228600</xdr:colOff>
      <xdr:row>22</xdr:row>
      <xdr:rowOff>123825</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8763000" y="2095499"/>
          <a:ext cx="4800600" cy="65627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8648700" y="13338175"/>
          <a:ext cx="362585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500057</xdr:colOff>
      <xdr:row>0</xdr:row>
      <xdr:rowOff>23812</xdr:rowOff>
    </xdr:from>
    <xdr:to>
      <xdr:col>7</xdr:col>
      <xdr:colOff>323301</xdr:colOff>
      <xdr:row>0</xdr:row>
      <xdr:rowOff>747711</xdr:rowOff>
    </xdr:to>
    <xdr:pic>
      <xdr:nvPicPr>
        <xdr:cNvPr id="6" name="Picture 5">
          <a:hlinkClick xmlns:r="http://schemas.openxmlformats.org/officeDocument/2006/relationships" r:id="rId1"/>
          <a:extLst>
            <a:ext uri="{FF2B5EF4-FFF2-40B4-BE49-F238E27FC236}">
              <a16:creationId xmlns:a16="http://schemas.microsoft.com/office/drawing/2014/main" id="{69EDB115-ED46-4812-9FC3-A20972D63A59}"/>
            </a:ext>
          </a:extLst>
        </xdr:cNvPr>
        <xdr:cNvPicPr>
          <a:picLocks noChangeAspect="1"/>
        </xdr:cNvPicPr>
      </xdr:nvPicPr>
      <xdr:blipFill>
        <a:blip xmlns:r="http://schemas.openxmlformats.org/officeDocument/2006/relationships" r:embed="rId2"/>
        <a:stretch>
          <a:fillRect/>
        </a:stretch>
      </xdr:blipFill>
      <xdr:spPr>
        <a:xfrm>
          <a:off x="7417588"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7" name="Group 6">
          <a:hlinkClick xmlns:r="http://schemas.openxmlformats.org/officeDocument/2006/relationships" r:id="rId3"/>
          <a:extLst>
            <a:ext uri="{FF2B5EF4-FFF2-40B4-BE49-F238E27FC236}">
              <a16:creationId xmlns:a16="http://schemas.microsoft.com/office/drawing/2014/main" id="{EB427A51-7FEA-4B1F-8C18-C1F6DE540F91}"/>
            </a:ext>
          </a:extLst>
        </xdr:cNvPr>
        <xdr:cNvGrpSpPr/>
      </xdr:nvGrpSpPr>
      <xdr:grpSpPr>
        <a:xfrm>
          <a:off x="8679656" y="0"/>
          <a:ext cx="976312" cy="1119187"/>
          <a:chOff x="9001125" y="488157"/>
          <a:chExt cx="976312" cy="1119187"/>
        </a:xfrm>
      </xdr:grpSpPr>
      <xdr:pic>
        <xdr:nvPicPr>
          <xdr:cNvPr id="8" name="Picture 7">
            <a:extLst>
              <a:ext uri="{FF2B5EF4-FFF2-40B4-BE49-F238E27FC236}">
                <a16:creationId xmlns:a16="http://schemas.microsoft.com/office/drawing/2014/main" id="{8703248E-B869-40F1-AF8B-2D559F74E54B}"/>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C1B94857-B9BF-432F-A327-79EE12520240}"/>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10398BDB-AB70-47DE-9568-AD1341D3E4C4}"/>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5803106" y="514350"/>
          <a:ext cx="876300" cy="328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5784850" y="514350"/>
          <a:ext cx="8763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2</xdr:row>
      <xdr:rowOff>409574</xdr:rowOff>
    </xdr:from>
    <xdr:to>
      <xdr:col>14</xdr:col>
      <xdr:colOff>228600</xdr:colOff>
      <xdr:row>22</xdr:row>
      <xdr:rowOff>180975</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8858250" y="2095499"/>
          <a:ext cx="4800600" cy="66198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79121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500055</xdr:colOff>
      <xdr:row>0</xdr:row>
      <xdr:rowOff>23812</xdr:rowOff>
    </xdr:from>
    <xdr:to>
      <xdr:col>7</xdr:col>
      <xdr:colOff>323299</xdr:colOff>
      <xdr:row>0</xdr:row>
      <xdr:rowOff>747711</xdr:rowOff>
    </xdr:to>
    <xdr:pic>
      <xdr:nvPicPr>
        <xdr:cNvPr id="6" name="Picture 5">
          <a:hlinkClick xmlns:r="http://schemas.openxmlformats.org/officeDocument/2006/relationships" r:id="rId1"/>
          <a:extLst>
            <a:ext uri="{FF2B5EF4-FFF2-40B4-BE49-F238E27FC236}">
              <a16:creationId xmlns:a16="http://schemas.microsoft.com/office/drawing/2014/main" id="{DAD2154A-D537-4108-8D8A-A1F46967404E}"/>
            </a:ext>
          </a:extLst>
        </xdr:cNvPr>
        <xdr:cNvPicPr>
          <a:picLocks noChangeAspect="1"/>
        </xdr:cNvPicPr>
      </xdr:nvPicPr>
      <xdr:blipFill>
        <a:blip xmlns:r="http://schemas.openxmlformats.org/officeDocument/2006/relationships" r:embed="rId2"/>
        <a:stretch>
          <a:fillRect/>
        </a:stretch>
      </xdr:blipFill>
      <xdr:spPr>
        <a:xfrm>
          <a:off x="7417586"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7" name="Group 6">
          <a:hlinkClick xmlns:r="http://schemas.openxmlformats.org/officeDocument/2006/relationships" r:id="rId3"/>
          <a:extLst>
            <a:ext uri="{FF2B5EF4-FFF2-40B4-BE49-F238E27FC236}">
              <a16:creationId xmlns:a16="http://schemas.microsoft.com/office/drawing/2014/main" id="{21B1AECB-E843-4CA0-BB47-2193BDCD0C37}"/>
            </a:ext>
          </a:extLst>
        </xdr:cNvPr>
        <xdr:cNvGrpSpPr/>
      </xdr:nvGrpSpPr>
      <xdr:grpSpPr>
        <a:xfrm>
          <a:off x="8679656" y="0"/>
          <a:ext cx="976312" cy="1119187"/>
          <a:chOff x="9001125" y="488157"/>
          <a:chExt cx="976312" cy="1119187"/>
        </a:xfrm>
      </xdr:grpSpPr>
      <xdr:pic>
        <xdr:nvPicPr>
          <xdr:cNvPr id="8" name="Picture 7">
            <a:extLst>
              <a:ext uri="{FF2B5EF4-FFF2-40B4-BE49-F238E27FC236}">
                <a16:creationId xmlns:a16="http://schemas.microsoft.com/office/drawing/2014/main" id="{CCEE1346-786B-4444-AC82-719BD0785230}"/>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4E4374FF-BD2A-4BB5-AD97-F33D875E903C}"/>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8EE12B53-3661-4C3A-929A-4857FA6231CD}"/>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784850" y="514350"/>
          <a:ext cx="8763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5784850" y="514350"/>
          <a:ext cx="8763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2</xdr:row>
      <xdr:rowOff>409574</xdr:rowOff>
    </xdr:from>
    <xdr:to>
      <xdr:col>14</xdr:col>
      <xdr:colOff>228600</xdr:colOff>
      <xdr:row>22</xdr:row>
      <xdr:rowOff>114300</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8858250" y="2095499"/>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79121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523867</xdr:colOff>
      <xdr:row>0</xdr:row>
      <xdr:rowOff>23812</xdr:rowOff>
    </xdr:from>
    <xdr:to>
      <xdr:col>7</xdr:col>
      <xdr:colOff>347111</xdr:colOff>
      <xdr:row>0</xdr:row>
      <xdr:rowOff>747711</xdr:rowOff>
    </xdr:to>
    <xdr:pic>
      <xdr:nvPicPr>
        <xdr:cNvPr id="6" name="Picture 5">
          <a:hlinkClick xmlns:r="http://schemas.openxmlformats.org/officeDocument/2006/relationships" r:id="rId1"/>
          <a:extLst>
            <a:ext uri="{FF2B5EF4-FFF2-40B4-BE49-F238E27FC236}">
              <a16:creationId xmlns:a16="http://schemas.microsoft.com/office/drawing/2014/main" id="{EC180392-3912-422D-B07D-48A2CDC96EDE}"/>
            </a:ext>
          </a:extLst>
        </xdr:cNvPr>
        <xdr:cNvPicPr>
          <a:picLocks noChangeAspect="1"/>
        </xdr:cNvPicPr>
      </xdr:nvPicPr>
      <xdr:blipFill>
        <a:blip xmlns:r="http://schemas.openxmlformats.org/officeDocument/2006/relationships" r:embed="rId2"/>
        <a:stretch>
          <a:fillRect/>
        </a:stretch>
      </xdr:blipFill>
      <xdr:spPr>
        <a:xfrm>
          <a:off x="7441398"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7" name="Group 6">
          <a:hlinkClick xmlns:r="http://schemas.openxmlformats.org/officeDocument/2006/relationships" r:id="rId3"/>
          <a:extLst>
            <a:ext uri="{FF2B5EF4-FFF2-40B4-BE49-F238E27FC236}">
              <a16:creationId xmlns:a16="http://schemas.microsoft.com/office/drawing/2014/main" id="{6FC2F946-A009-4C08-B0F2-FCD720A568E3}"/>
            </a:ext>
          </a:extLst>
        </xdr:cNvPr>
        <xdr:cNvGrpSpPr/>
      </xdr:nvGrpSpPr>
      <xdr:grpSpPr>
        <a:xfrm>
          <a:off x="8679656" y="0"/>
          <a:ext cx="976312" cy="1119187"/>
          <a:chOff x="9001125" y="488157"/>
          <a:chExt cx="976312" cy="1119187"/>
        </a:xfrm>
      </xdr:grpSpPr>
      <xdr:pic>
        <xdr:nvPicPr>
          <xdr:cNvPr id="8" name="Picture 7">
            <a:extLst>
              <a:ext uri="{FF2B5EF4-FFF2-40B4-BE49-F238E27FC236}">
                <a16:creationId xmlns:a16="http://schemas.microsoft.com/office/drawing/2014/main" id="{9EB7A437-D8CB-46FE-B399-D1451F7DB417}"/>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2EB13BEA-B030-4AD3-9825-6762057950DE}"/>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515397EE-0068-46D2-B279-C387A49BB625}"/>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344717</xdr:colOff>
      <xdr:row>4</xdr:row>
      <xdr:rowOff>203200</xdr:rowOff>
    </xdr:from>
    <xdr:to>
      <xdr:col>8</xdr:col>
      <xdr:colOff>963843</xdr:colOff>
      <xdr:row>6</xdr:row>
      <xdr:rowOff>50800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6034317" y="2832100"/>
          <a:ext cx="3425826" cy="1231900"/>
          <a:chOff x="5678717" y="2324100"/>
          <a:chExt cx="2765426" cy="1187450"/>
        </a:xfrm>
      </xdr:grpSpPr>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12700</xdr:rowOff>
    </xdr:from>
    <xdr:to>
      <xdr:col>9</xdr:col>
      <xdr:colOff>1371600</xdr:colOff>
      <xdr:row>2</xdr:row>
      <xdr:rowOff>571500</xdr:rowOff>
    </xdr:to>
    <xdr:pic>
      <xdr:nvPicPr>
        <xdr:cNvPr id="6" name="Picture 5">
          <a:hlinkClick xmlns:r="http://schemas.openxmlformats.org/officeDocument/2006/relationships" r:id="rId2"/>
          <a:extLst>
            <a:ext uri="{FF2B5EF4-FFF2-40B4-BE49-F238E27FC236}">
              <a16:creationId xmlns:a16="http://schemas.microsoft.com/office/drawing/2014/main" id="{13BAFFB1-EDEF-4ECD-9F33-13EF9B614B2D}"/>
            </a:ext>
          </a:extLst>
        </xdr:cNvPr>
        <xdr:cNvPicPr>
          <a:picLocks noChangeAspect="1"/>
        </xdr:cNvPicPr>
      </xdr:nvPicPr>
      <xdr:blipFill>
        <a:blip xmlns:r="http://schemas.openxmlformats.org/officeDocument/2006/relationships" r:embed="rId3"/>
        <a:stretch>
          <a:fillRect/>
        </a:stretch>
      </xdr:blipFill>
      <xdr:spPr>
        <a:xfrm>
          <a:off x="8966200" y="457200"/>
          <a:ext cx="1371600" cy="1155700"/>
        </a:xfrm>
        <a:prstGeom prst="rect">
          <a:avLst/>
        </a:prstGeom>
      </xdr:spPr>
    </xdr:pic>
    <xdr:clientData fPrintsWithSheet="0"/>
  </xdr:twoCellAnchor>
  <xdr:twoCellAnchor>
    <xdr:from>
      <xdr:col>13</xdr:col>
      <xdr:colOff>406400</xdr:colOff>
      <xdr:row>4</xdr:row>
      <xdr:rowOff>571500</xdr:rowOff>
    </xdr:from>
    <xdr:to>
      <xdr:col>14</xdr:col>
      <xdr:colOff>303212</xdr:colOff>
      <xdr:row>6</xdr:row>
      <xdr:rowOff>306387</xdr:rowOff>
    </xdr:to>
    <xdr:grpSp>
      <xdr:nvGrpSpPr>
        <xdr:cNvPr id="7" name="Group 6">
          <a:hlinkClick xmlns:r="http://schemas.openxmlformats.org/officeDocument/2006/relationships" r:id="rId4"/>
          <a:extLst>
            <a:ext uri="{FF2B5EF4-FFF2-40B4-BE49-F238E27FC236}">
              <a16:creationId xmlns:a16="http://schemas.microsoft.com/office/drawing/2014/main" id="{D0C9D652-3A35-4969-ABE6-2C8347C269AC}"/>
            </a:ext>
          </a:extLst>
        </xdr:cNvPr>
        <xdr:cNvGrpSpPr/>
      </xdr:nvGrpSpPr>
      <xdr:grpSpPr>
        <a:xfrm>
          <a:off x="14909800" y="3200400"/>
          <a:ext cx="976312" cy="1119187"/>
          <a:chOff x="9001125" y="488157"/>
          <a:chExt cx="976312" cy="1119187"/>
        </a:xfrm>
      </xdr:grpSpPr>
      <xdr:pic>
        <xdr:nvPicPr>
          <xdr:cNvPr id="8" name="Picture 7">
            <a:extLst>
              <a:ext uri="{FF2B5EF4-FFF2-40B4-BE49-F238E27FC236}">
                <a16:creationId xmlns:a16="http://schemas.microsoft.com/office/drawing/2014/main" id="{37B922DB-6241-4643-8193-08C47923D0EA}"/>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892B048B-07A4-4BC2-81BE-8FD7EFCA68A9}"/>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DDE386F3-3C57-49F2-A22A-7EF6E3E9391F}"/>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368300</xdr:colOff>
      <xdr:row>4</xdr:row>
      <xdr:rowOff>215900</xdr:rowOff>
    </xdr:from>
    <xdr:to>
      <xdr:col>8</xdr:col>
      <xdr:colOff>1012826</xdr:colOff>
      <xdr:row>6</xdr:row>
      <xdr:rowOff>234950</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6134100" y="2844800"/>
          <a:ext cx="3463926" cy="1365250"/>
          <a:chOff x="5678717" y="2324100"/>
          <a:chExt cx="2765426" cy="1187450"/>
        </a:xfrm>
      </xdr:grpSpPr>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10</xdr:col>
      <xdr:colOff>12700</xdr:colOff>
      <xdr:row>2</xdr:row>
      <xdr:rowOff>558800</xdr:rowOff>
    </xdr:to>
    <xdr:pic>
      <xdr:nvPicPr>
        <xdr:cNvPr id="6" name="Picture 5">
          <a:hlinkClick xmlns:r="http://schemas.openxmlformats.org/officeDocument/2006/relationships" r:id="rId2"/>
          <a:extLst>
            <a:ext uri="{FF2B5EF4-FFF2-40B4-BE49-F238E27FC236}">
              <a16:creationId xmlns:a16="http://schemas.microsoft.com/office/drawing/2014/main" id="{408838DA-4232-448F-B1B3-7CE234BACA11}"/>
            </a:ext>
          </a:extLst>
        </xdr:cNvPr>
        <xdr:cNvPicPr>
          <a:picLocks noChangeAspect="1"/>
        </xdr:cNvPicPr>
      </xdr:nvPicPr>
      <xdr:blipFill>
        <a:blip xmlns:r="http://schemas.openxmlformats.org/officeDocument/2006/relationships" r:embed="rId3"/>
        <a:stretch>
          <a:fillRect/>
        </a:stretch>
      </xdr:blipFill>
      <xdr:spPr>
        <a:xfrm>
          <a:off x="8991600" y="444500"/>
          <a:ext cx="1320800" cy="1155700"/>
        </a:xfrm>
        <a:prstGeom prst="rect">
          <a:avLst/>
        </a:prstGeom>
      </xdr:spPr>
    </xdr:pic>
    <xdr:clientData fPrintsWithSheet="0"/>
  </xdr:twoCellAnchor>
  <xdr:twoCellAnchor>
    <xdr:from>
      <xdr:col>13</xdr:col>
      <xdr:colOff>431800</xdr:colOff>
      <xdr:row>4</xdr:row>
      <xdr:rowOff>622300</xdr:rowOff>
    </xdr:from>
    <xdr:to>
      <xdr:col>14</xdr:col>
      <xdr:colOff>328612</xdr:colOff>
      <xdr:row>6</xdr:row>
      <xdr:rowOff>395287</xdr:rowOff>
    </xdr:to>
    <xdr:grpSp>
      <xdr:nvGrpSpPr>
        <xdr:cNvPr id="7" name="Group 6">
          <a:hlinkClick xmlns:r="http://schemas.openxmlformats.org/officeDocument/2006/relationships" r:id="rId4"/>
          <a:extLst>
            <a:ext uri="{FF2B5EF4-FFF2-40B4-BE49-F238E27FC236}">
              <a16:creationId xmlns:a16="http://schemas.microsoft.com/office/drawing/2014/main" id="{823F2EE0-7421-4E4D-962F-541A1FD3BB29}"/>
            </a:ext>
          </a:extLst>
        </xdr:cNvPr>
        <xdr:cNvGrpSpPr/>
      </xdr:nvGrpSpPr>
      <xdr:grpSpPr>
        <a:xfrm>
          <a:off x="15049500" y="3251200"/>
          <a:ext cx="976312" cy="1119187"/>
          <a:chOff x="9001125" y="488157"/>
          <a:chExt cx="976312" cy="1119187"/>
        </a:xfrm>
      </xdr:grpSpPr>
      <xdr:pic>
        <xdr:nvPicPr>
          <xdr:cNvPr id="8" name="Picture 7">
            <a:extLst>
              <a:ext uri="{FF2B5EF4-FFF2-40B4-BE49-F238E27FC236}">
                <a16:creationId xmlns:a16="http://schemas.microsoft.com/office/drawing/2014/main" id="{FF79AF91-9C36-4361-A330-3FE842516B5B}"/>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63DDEAE4-F310-4F5E-85E1-E7F1043D4A0A}"/>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BF5D7BD2-7DDE-415E-A08A-BBB29F107ACF}"/>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393700</xdr:colOff>
      <xdr:row>4</xdr:row>
      <xdr:rowOff>139700</xdr:rowOff>
    </xdr:from>
    <xdr:to>
      <xdr:col>8</xdr:col>
      <xdr:colOff>1038226</xdr:colOff>
      <xdr:row>6</xdr:row>
      <xdr:rowOff>158750</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172200" y="2768600"/>
          <a:ext cx="3438526" cy="1365250"/>
          <a:chOff x="5678717" y="2324100"/>
          <a:chExt cx="2765426" cy="1187450"/>
        </a:xfrm>
      </xdr:grpSpPr>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10</xdr:col>
      <xdr:colOff>0</xdr:colOff>
      <xdr:row>2</xdr:row>
      <xdr:rowOff>558800</xdr:rowOff>
    </xdr:to>
    <xdr:pic>
      <xdr:nvPicPr>
        <xdr:cNvPr id="6" name="Picture 5">
          <a:hlinkClick xmlns:r="http://schemas.openxmlformats.org/officeDocument/2006/relationships" r:id="rId2"/>
          <a:extLst>
            <a:ext uri="{FF2B5EF4-FFF2-40B4-BE49-F238E27FC236}">
              <a16:creationId xmlns:a16="http://schemas.microsoft.com/office/drawing/2014/main" id="{10A04E54-83AA-4F4C-A67C-FAD5D5629708}"/>
            </a:ext>
          </a:extLst>
        </xdr:cNvPr>
        <xdr:cNvPicPr>
          <a:picLocks noChangeAspect="1"/>
        </xdr:cNvPicPr>
      </xdr:nvPicPr>
      <xdr:blipFill>
        <a:blip xmlns:r="http://schemas.openxmlformats.org/officeDocument/2006/relationships" r:embed="rId3"/>
        <a:stretch>
          <a:fillRect/>
        </a:stretch>
      </xdr:blipFill>
      <xdr:spPr>
        <a:xfrm>
          <a:off x="9004300" y="444500"/>
          <a:ext cx="1371600" cy="1155700"/>
        </a:xfrm>
        <a:prstGeom prst="rect">
          <a:avLst/>
        </a:prstGeom>
      </xdr:spPr>
    </xdr:pic>
    <xdr:clientData fPrintsWithSheet="0"/>
  </xdr:twoCellAnchor>
  <xdr:twoCellAnchor>
    <xdr:from>
      <xdr:col>13</xdr:col>
      <xdr:colOff>381000</xdr:colOff>
      <xdr:row>4</xdr:row>
      <xdr:rowOff>635000</xdr:rowOff>
    </xdr:from>
    <xdr:to>
      <xdr:col>14</xdr:col>
      <xdr:colOff>328612</xdr:colOff>
      <xdr:row>6</xdr:row>
      <xdr:rowOff>407987</xdr:rowOff>
    </xdr:to>
    <xdr:grpSp>
      <xdr:nvGrpSpPr>
        <xdr:cNvPr id="7" name="Group 6">
          <a:hlinkClick xmlns:r="http://schemas.openxmlformats.org/officeDocument/2006/relationships" r:id="rId4"/>
          <a:extLst>
            <a:ext uri="{FF2B5EF4-FFF2-40B4-BE49-F238E27FC236}">
              <a16:creationId xmlns:a16="http://schemas.microsoft.com/office/drawing/2014/main" id="{337D92C6-D6C1-4B54-B880-E040E0DBCEDC}"/>
            </a:ext>
          </a:extLst>
        </xdr:cNvPr>
        <xdr:cNvGrpSpPr/>
      </xdr:nvGrpSpPr>
      <xdr:grpSpPr>
        <a:xfrm>
          <a:off x="15062200" y="3263900"/>
          <a:ext cx="976312" cy="1119187"/>
          <a:chOff x="9001125" y="488157"/>
          <a:chExt cx="976312" cy="1119187"/>
        </a:xfrm>
      </xdr:grpSpPr>
      <xdr:pic>
        <xdr:nvPicPr>
          <xdr:cNvPr id="8" name="Picture 7">
            <a:extLst>
              <a:ext uri="{FF2B5EF4-FFF2-40B4-BE49-F238E27FC236}">
                <a16:creationId xmlns:a16="http://schemas.microsoft.com/office/drawing/2014/main" id="{DC62AE6C-9DE8-4153-A3AB-E1C8E56AAAB4}"/>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EDF1BC0F-4C34-4A6D-81D5-428674C693A3}"/>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D666AF72-7722-4ED4-BCEE-4D8F3CF258DC}"/>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393700</xdr:colOff>
      <xdr:row>4</xdr:row>
      <xdr:rowOff>241300</xdr:rowOff>
    </xdr:from>
    <xdr:to>
      <xdr:col>8</xdr:col>
      <xdr:colOff>1038226</xdr:colOff>
      <xdr:row>6</xdr:row>
      <xdr:rowOff>260350</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6159500" y="2870200"/>
          <a:ext cx="3463926" cy="1365250"/>
          <a:chOff x="5678717" y="2324100"/>
          <a:chExt cx="2765426" cy="1187450"/>
        </a:xfrm>
      </xdr:grpSpPr>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9</xdr:col>
      <xdr:colOff>1295400</xdr:colOff>
      <xdr:row>2</xdr:row>
      <xdr:rowOff>558800</xdr:rowOff>
    </xdr:to>
    <xdr:pic>
      <xdr:nvPicPr>
        <xdr:cNvPr id="6" name="Picture 5">
          <a:hlinkClick xmlns:r="http://schemas.openxmlformats.org/officeDocument/2006/relationships" r:id="rId2"/>
          <a:extLst>
            <a:ext uri="{FF2B5EF4-FFF2-40B4-BE49-F238E27FC236}">
              <a16:creationId xmlns:a16="http://schemas.microsoft.com/office/drawing/2014/main" id="{8E8A3515-DA88-42A4-B2D5-9F45A5E875D7}"/>
            </a:ext>
          </a:extLst>
        </xdr:cNvPr>
        <xdr:cNvPicPr>
          <a:picLocks noChangeAspect="1"/>
        </xdr:cNvPicPr>
      </xdr:nvPicPr>
      <xdr:blipFill>
        <a:blip xmlns:r="http://schemas.openxmlformats.org/officeDocument/2006/relationships" r:embed="rId3"/>
        <a:stretch>
          <a:fillRect/>
        </a:stretch>
      </xdr:blipFill>
      <xdr:spPr>
        <a:xfrm>
          <a:off x="8991600" y="444500"/>
          <a:ext cx="1295400" cy="1155700"/>
        </a:xfrm>
        <a:prstGeom prst="rect">
          <a:avLst/>
        </a:prstGeom>
      </xdr:spPr>
    </xdr:pic>
    <xdr:clientData fPrintsWithSheet="0"/>
  </xdr:twoCellAnchor>
  <xdr:twoCellAnchor>
    <xdr:from>
      <xdr:col>13</xdr:col>
      <xdr:colOff>368300</xdr:colOff>
      <xdr:row>4</xdr:row>
      <xdr:rowOff>596900</xdr:rowOff>
    </xdr:from>
    <xdr:to>
      <xdr:col>14</xdr:col>
      <xdr:colOff>315912</xdr:colOff>
      <xdr:row>6</xdr:row>
      <xdr:rowOff>369887</xdr:rowOff>
    </xdr:to>
    <xdr:grpSp>
      <xdr:nvGrpSpPr>
        <xdr:cNvPr id="7" name="Group 6">
          <a:hlinkClick xmlns:r="http://schemas.openxmlformats.org/officeDocument/2006/relationships" r:id="rId4"/>
          <a:extLst>
            <a:ext uri="{FF2B5EF4-FFF2-40B4-BE49-F238E27FC236}">
              <a16:creationId xmlns:a16="http://schemas.microsoft.com/office/drawing/2014/main" id="{4FF6C838-BF35-47D1-97E9-D1214332711D}"/>
            </a:ext>
          </a:extLst>
        </xdr:cNvPr>
        <xdr:cNvGrpSpPr/>
      </xdr:nvGrpSpPr>
      <xdr:grpSpPr>
        <a:xfrm>
          <a:off x="14986000" y="3225800"/>
          <a:ext cx="976312" cy="1119187"/>
          <a:chOff x="9001125" y="488157"/>
          <a:chExt cx="976312" cy="1119187"/>
        </a:xfrm>
      </xdr:grpSpPr>
      <xdr:pic>
        <xdr:nvPicPr>
          <xdr:cNvPr id="8" name="Picture 7">
            <a:extLst>
              <a:ext uri="{FF2B5EF4-FFF2-40B4-BE49-F238E27FC236}">
                <a16:creationId xmlns:a16="http://schemas.microsoft.com/office/drawing/2014/main" id="{A72CC376-3517-4D94-A192-62EA1801F6AE}"/>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2717FB58-AD04-4FDD-9FA7-B1DDAE85B40F}"/>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EAF6B888-05C9-4B98-837B-5A3AA38BE07D}"/>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287343</xdr:colOff>
      <xdr:row>31</xdr:row>
      <xdr:rowOff>158730</xdr:rowOff>
    </xdr:from>
    <xdr:to>
      <xdr:col>2</xdr:col>
      <xdr:colOff>144468</xdr:colOff>
      <xdr:row>41</xdr:row>
      <xdr:rowOff>3155</xdr:rowOff>
    </xdr:to>
    <xdr:grpSp>
      <xdr:nvGrpSpPr>
        <xdr:cNvPr id="2" name="Group 1">
          <a:hlinkClick xmlns:r="http://schemas.openxmlformats.org/officeDocument/2006/relationships" r:id="rId1"/>
          <a:extLst>
            <a:ext uri="{FF2B5EF4-FFF2-40B4-BE49-F238E27FC236}">
              <a16:creationId xmlns:a16="http://schemas.microsoft.com/office/drawing/2014/main" id="{DC0B5CDE-633C-41CB-9105-B0B2D76D3CE8}"/>
            </a:ext>
          </a:extLst>
        </xdr:cNvPr>
        <xdr:cNvGrpSpPr/>
      </xdr:nvGrpSpPr>
      <xdr:grpSpPr>
        <a:xfrm>
          <a:off x="287343" y="6540480"/>
          <a:ext cx="1295400" cy="1558925"/>
          <a:chOff x="104775" y="5038725"/>
          <a:chExt cx="1228725" cy="1476375"/>
        </a:xfrm>
      </xdr:grpSpPr>
      <xdr:pic>
        <xdr:nvPicPr>
          <xdr:cNvPr id="3" name="Picture 2" descr="2020 Christian Calendar – Christian Religious Festival Calendar 2020">
            <a:extLst>
              <a:ext uri="{FF2B5EF4-FFF2-40B4-BE49-F238E27FC236}">
                <a16:creationId xmlns:a16="http://schemas.microsoft.com/office/drawing/2014/main" id="{57DC43B3-9692-406C-817A-8CF0AD99196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 Box 2">
            <a:extLst>
              <a:ext uri="{FF2B5EF4-FFF2-40B4-BE49-F238E27FC236}">
                <a16:creationId xmlns:a16="http://schemas.microsoft.com/office/drawing/2014/main" id="{95B1B749-F380-47F3-88AC-074AC37F59F6}"/>
              </a:ext>
            </a:extLst>
          </xdr:cNvPr>
          <xdr:cNvSpPr txBox="1">
            <a:spLocks noChangeArrowheads="1"/>
          </xdr:cNvSpPr>
        </xdr:nvSpPr>
        <xdr:spPr bwMode="auto">
          <a:xfrm>
            <a:off x="228600" y="5038725"/>
            <a:ext cx="971550" cy="257175"/>
          </a:xfrm>
          <a:prstGeom prst="rect">
            <a:avLst/>
          </a:prstGeom>
          <a:solidFill>
            <a:schemeClr val="bg2">
              <a:lumMod val="5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AUGUST</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xdr:col>
      <xdr:colOff>451469</xdr:colOff>
      <xdr:row>17</xdr:row>
      <xdr:rowOff>15557</xdr:rowOff>
    </xdr:from>
    <xdr:to>
      <xdr:col>3</xdr:col>
      <xdr:colOff>7931</xdr:colOff>
      <xdr:row>23</xdr:row>
      <xdr:rowOff>71439</xdr:rowOff>
    </xdr:to>
    <xdr:grpSp>
      <xdr:nvGrpSpPr>
        <xdr:cNvPr id="95" name="Group 94">
          <a:hlinkClick xmlns:r="http://schemas.openxmlformats.org/officeDocument/2006/relationships" r:id="rId3"/>
          <a:extLst>
            <a:ext uri="{FF2B5EF4-FFF2-40B4-BE49-F238E27FC236}">
              <a16:creationId xmlns:a16="http://schemas.microsoft.com/office/drawing/2014/main" id="{074C20C9-6762-4B38-BFD0-975B2261D570}"/>
            </a:ext>
          </a:extLst>
        </xdr:cNvPr>
        <xdr:cNvGrpSpPr/>
      </xdr:nvGrpSpPr>
      <xdr:grpSpPr>
        <a:xfrm>
          <a:off x="1127744" y="3997007"/>
          <a:ext cx="994737" cy="1084582"/>
          <a:chOff x="1491286" y="3627119"/>
          <a:chExt cx="1001087" cy="1103632"/>
        </a:xfrm>
      </xdr:grpSpPr>
      <xdr:pic>
        <xdr:nvPicPr>
          <xdr:cNvPr id="9" name="Picture 8" descr="TIMETABLE - OAK BAY HIGH SCHOOL CHOIR">
            <a:extLst>
              <a:ext uri="{FF2B5EF4-FFF2-40B4-BE49-F238E27FC236}">
                <a16:creationId xmlns:a16="http://schemas.microsoft.com/office/drawing/2014/main" id="{0B29D394-BF2F-4E7D-9C78-5C05FE44D4C7}"/>
              </a:ext>
            </a:extLst>
          </xdr:cNvPr>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l="5825" t="14750" r="8252" b="19625"/>
          <a:stretch/>
        </xdr:blipFill>
        <xdr:spPr bwMode="auto">
          <a:xfrm>
            <a:off x="1491286" y="3902391"/>
            <a:ext cx="1001087" cy="828360"/>
          </a:xfrm>
          <a:prstGeom prst="rect">
            <a:avLst/>
          </a:prstGeom>
          <a:noFill/>
          <a:ln>
            <a:noFill/>
          </a:ln>
          <a:extLst>
            <a:ext uri="{53640926-AAD7-44D8-BBD7-CCE9431645EC}">
              <a14:shadowObscured xmlns:a14="http://schemas.microsoft.com/office/drawing/2010/main"/>
            </a:ext>
          </a:extLst>
        </xdr:spPr>
      </xdr:pic>
      <xdr:sp macro="" textlink="">
        <xdr:nvSpPr>
          <xdr:cNvPr id="10" name="Text Box 2">
            <a:extLst>
              <a:ext uri="{FF2B5EF4-FFF2-40B4-BE49-F238E27FC236}">
                <a16:creationId xmlns:a16="http://schemas.microsoft.com/office/drawing/2014/main" id="{019B8A64-82D6-42B2-92C2-CDC7285647E8}"/>
              </a:ext>
            </a:extLst>
          </xdr:cNvPr>
          <xdr:cNvSpPr txBox="1">
            <a:spLocks noChangeArrowheads="1"/>
          </xdr:cNvSpPr>
        </xdr:nvSpPr>
        <xdr:spPr bwMode="auto">
          <a:xfrm>
            <a:off x="1608003" y="3627119"/>
            <a:ext cx="765310" cy="262256"/>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TUESDAY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3</xdr:col>
      <xdr:colOff>35757</xdr:colOff>
      <xdr:row>17</xdr:row>
      <xdr:rowOff>7618</xdr:rowOff>
    </xdr:from>
    <xdr:to>
      <xdr:col>4</xdr:col>
      <xdr:colOff>341314</xdr:colOff>
      <xdr:row>23</xdr:row>
      <xdr:rowOff>87312</xdr:rowOff>
    </xdr:to>
    <xdr:grpSp>
      <xdr:nvGrpSpPr>
        <xdr:cNvPr id="98" name="Group 97">
          <a:hlinkClick xmlns:r="http://schemas.openxmlformats.org/officeDocument/2006/relationships" r:id="rId5"/>
          <a:extLst>
            <a:ext uri="{FF2B5EF4-FFF2-40B4-BE49-F238E27FC236}">
              <a16:creationId xmlns:a16="http://schemas.microsoft.com/office/drawing/2014/main" id="{1AC9BB83-1E4C-44EF-ADB7-D08A2DF48C5E}"/>
            </a:ext>
          </a:extLst>
        </xdr:cNvPr>
        <xdr:cNvGrpSpPr/>
      </xdr:nvGrpSpPr>
      <xdr:grpSpPr>
        <a:xfrm>
          <a:off x="2150307" y="3989068"/>
          <a:ext cx="981832" cy="1108394"/>
          <a:chOff x="2210631" y="3627119"/>
          <a:chExt cx="988182" cy="1127444"/>
        </a:xfrm>
      </xdr:grpSpPr>
      <xdr:pic>
        <xdr:nvPicPr>
          <xdr:cNvPr id="12" name="Picture 11" descr="TIMETABLE - OAK BAY HIGH SCHOOL CHOIR">
            <a:extLst>
              <a:ext uri="{FF2B5EF4-FFF2-40B4-BE49-F238E27FC236}">
                <a16:creationId xmlns:a16="http://schemas.microsoft.com/office/drawing/2014/main" id="{057AC71B-37B8-4AAF-ACF1-27E08531BDA7}"/>
              </a:ext>
            </a:extLst>
          </xdr:cNvPr>
          <xdr:cNvPicPr/>
        </xdr:nvPicPr>
        <xdr:blipFill rotWithShape="1">
          <a:blip xmlns:r="http://schemas.openxmlformats.org/officeDocument/2006/relationships" r:embed="rId6" cstate="hqprint">
            <a:extLst>
              <a:ext uri="{28A0092B-C50C-407E-A947-70E740481C1C}">
                <a14:useLocalDpi xmlns:a14="http://schemas.microsoft.com/office/drawing/2010/main" val="0"/>
              </a:ext>
            </a:extLst>
          </a:blip>
          <a:srcRect l="5825" t="14750" r="8252" b="19625"/>
          <a:stretch/>
        </xdr:blipFill>
        <xdr:spPr bwMode="auto">
          <a:xfrm>
            <a:off x="2210631" y="3910329"/>
            <a:ext cx="988182" cy="844234"/>
          </a:xfrm>
          <a:prstGeom prst="rect">
            <a:avLst/>
          </a:prstGeom>
          <a:noFill/>
          <a:ln>
            <a:noFill/>
          </a:ln>
          <a:extLst>
            <a:ext uri="{53640926-AAD7-44D8-BBD7-CCE9431645EC}">
              <a14:shadowObscured xmlns:a14="http://schemas.microsoft.com/office/drawing/2010/main"/>
            </a:ext>
          </a:extLst>
        </xdr:spPr>
      </xdr:pic>
      <xdr:sp macro="" textlink="">
        <xdr:nvSpPr>
          <xdr:cNvPr id="13" name="Text Box 2">
            <a:extLst>
              <a:ext uri="{FF2B5EF4-FFF2-40B4-BE49-F238E27FC236}">
                <a16:creationId xmlns:a16="http://schemas.microsoft.com/office/drawing/2014/main" id="{E24E2165-D72F-476B-8356-40099BEB5DE0}"/>
              </a:ext>
            </a:extLst>
          </xdr:cNvPr>
          <xdr:cNvSpPr txBox="1">
            <a:spLocks noChangeArrowheads="1"/>
          </xdr:cNvSpPr>
        </xdr:nvSpPr>
        <xdr:spPr bwMode="auto">
          <a:xfrm>
            <a:off x="2227996" y="3627119"/>
            <a:ext cx="954942" cy="262256"/>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WEDNESDAY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6</xdr:col>
      <xdr:colOff>23813</xdr:colOff>
      <xdr:row>17</xdr:row>
      <xdr:rowOff>15575</xdr:rowOff>
    </xdr:from>
    <xdr:to>
      <xdr:col>7</xdr:col>
      <xdr:colOff>300036</xdr:colOff>
      <xdr:row>23</xdr:row>
      <xdr:rowOff>111125</xdr:rowOff>
    </xdr:to>
    <xdr:grpSp>
      <xdr:nvGrpSpPr>
        <xdr:cNvPr id="105" name="Group 104">
          <a:hlinkClick xmlns:r="http://schemas.openxmlformats.org/officeDocument/2006/relationships" r:id="rId7"/>
          <a:extLst>
            <a:ext uri="{FF2B5EF4-FFF2-40B4-BE49-F238E27FC236}">
              <a16:creationId xmlns:a16="http://schemas.microsoft.com/office/drawing/2014/main" id="{19759EB5-1A96-499D-AEC6-4553239DD710}"/>
            </a:ext>
          </a:extLst>
        </xdr:cNvPr>
        <xdr:cNvGrpSpPr/>
      </xdr:nvGrpSpPr>
      <xdr:grpSpPr>
        <a:xfrm>
          <a:off x="4167188" y="3997025"/>
          <a:ext cx="952498" cy="1124250"/>
          <a:chOff x="4198938" y="3635075"/>
          <a:chExt cx="958848" cy="1143300"/>
        </a:xfrm>
      </xdr:grpSpPr>
      <xdr:pic>
        <xdr:nvPicPr>
          <xdr:cNvPr id="18" name="Picture 17" descr="TIMETABLE - OAK BAY HIGH SCHOOL CHOIR">
            <a:extLst>
              <a:ext uri="{FF2B5EF4-FFF2-40B4-BE49-F238E27FC236}">
                <a16:creationId xmlns:a16="http://schemas.microsoft.com/office/drawing/2014/main" id="{242DC31C-4960-4F5C-A11F-114B73E70E26}"/>
              </a:ext>
            </a:extLst>
          </xdr:cNvPr>
          <xdr:cNvPicPr/>
        </xdr:nvPicPr>
        <xdr:blipFill rotWithShape="1">
          <a:blip xmlns:r="http://schemas.openxmlformats.org/officeDocument/2006/relationships" r:embed="rId8" cstate="hqprint">
            <a:extLst>
              <a:ext uri="{28A0092B-C50C-407E-A947-70E740481C1C}">
                <a14:useLocalDpi xmlns:a14="http://schemas.microsoft.com/office/drawing/2010/main" val="0"/>
              </a:ext>
            </a:extLst>
          </a:blip>
          <a:srcRect l="5825" t="14750" r="8252" b="19625"/>
          <a:stretch/>
        </xdr:blipFill>
        <xdr:spPr bwMode="auto">
          <a:xfrm>
            <a:off x="4198938" y="3902992"/>
            <a:ext cx="958848" cy="875383"/>
          </a:xfrm>
          <a:prstGeom prst="rect">
            <a:avLst/>
          </a:prstGeom>
          <a:noFill/>
          <a:ln>
            <a:noFill/>
          </a:ln>
          <a:extLst>
            <a:ext uri="{53640926-AAD7-44D8-BBD7-CCE9431645EC}">
              <a14:shadowObscured xmlns:a14="http://schemas.microsoft.com/office/drawing/2010/main"/>
            </a:ext>
          </a:extLst>
        </xdr:spPr>
      </xdr:pic>
      <xdr:sp macro="" textlink="">
        <xdr:nvSpPr>
          <xdr:cNvPr id="19" name="Text Box 2">
            <a:hlinkClick xmlns:r="http://schemas.openxmlformats.org/officeDocument/2006/relationships" r:id="rId7"/>
            <a:extLst>
              <a:ext uri="{FF2B5EF4-FFF2-40B4-BE49-F238E27FC236}">
                <a16:creationId xmlns:a16="http://schemas.microsoft.com/office/drawing/2014/main" id="{C408394E-B633-4768-8FA9-A7C773E1ECF8}"/>
              </a:ext>
            </a:extLst>
          </xdr:cNvPr>
          <xdr:cNvSpPr txBox="1">
            <a:spLocks noChangeArrowheads="1"/>
          </xdr:cNvSpPr>
        </xdr:nvSpPr>
        <xdr:spPr bwMode="auto">
          <a:xfrm>
            <a:off x="4317273" y="3635075"/>
            <a:ext cx="726444" cy="252042"/>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FRIDAY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7</xdr:col>
      <xdr:colOff>330202</xdr:colOff>
      <xdr:row>17</xdr:row>
      <xdr:rowOff>7637</xdr:rowOff>
    </xdr:from>
    <xdr:to>
      <xdr:col>8</xdr:col>
      <xdr:colOff>759681</xdr:colOff>
      <xdr:row>23</xdr:row>
      <xdr:rowOff>111125</xdr:rowOff>
    </xdr:to>
    <xdr:grpSp>
      <xdr:nvGrpSpPr>
        <xdr:cNvPr id="106" name="Group 105">
          <a:hlinkClick xmlns:r="http://schemas.openxmlformats.org/officeDocument/2006/relationships" r:id="rId9"/>
          <a:extLst>
            <a:ext uri="{FF2B5EF4-FFF2-40B4-BE49-F238E27FC236}">
              <a16:creationId xmlns:a16="http://schemas.microsoft.com/office/drawing/2014/main" id="{BA98D2B7-3CFA-44FD-8B7E-2FD850AC0F39}"/>
            </a:ext>
          </a:extLst>
        </xdr:cNvPr>
        <xdr:cNvGrpSpPr/>
      </xdr:nvGrpSpPr>
      <xdr:grpSpPr>
        <a:xfrm>
          <a:off x="5149852" y="3989087"/>
          <a:ext cx="1229579" cy="1132188"/>
          <a:chOff x="5187952" y="3627137"/>
          <a:chExt cx="961292" cy="1151238"/>
        </a:xfrm>
      </xdr:grpSpPr>
      <xdr:pic>
        <xdr:nvPicPr>
          <xdr:cNvPr id="21" name="Picture 20" descr="TIMETABLE - OAK BAY HIGH SCHOOL CHOIR">
            <a:extLst>
              <a:ext uri="{FF2B5EF4-FFF2-40B4-BE49-F238E27FC236}">
                <a16:creationId xmlns:a16="http://schemas.microsoft.com/office/drawing/2014/main" id="{49A3FDE8-E31A-4340-BFD7-2F8E4467DF92}"/>
              </a:ext>
            </a:extLst>
          </xdr:cNvPr>
          <xdr:cNvPicPr/>
        </xdr:nvPicPr>
        <xdr:blipFill rotWithShape="1">
          <a:blip xmlns:r="http://schemas.openxmlformats.org/officeDocument/2006/relationships" r:embed="rId10" cstate="hqprint">
            <a:extLst>
              <a:ext uri="{28A0092B-C50C-407E-A947-70E740481C1C}">
                <a14:useLocalDpi xmlns:a14="http://schemas.microsoft.com/office/drawing/2010/main" val="0"/>
              </a:ext>
            </a:extLst>
          </a:blip>
          <a:srcRect l="5825" t="14750" r="8252" b="19625"/>
          <a:stretch/>
        </xdr:blipFill>
        <xdr:spPr bwMode="auto">
          <a:xfrm>
            <a:off x="5187952" y="3895055"/>
            <a:ext cx="961292" cy="883320"/>
          </a:xfrm>
          <a:prstGeom prst="rect">
            <a:avLst/>
          </a:prstGeom>
          <a:noFill/>
          <a:ln>
            <a:noFill/>
          </a:ln>
          <a:extLst>
            <a:ext uri="{53640926-AAD7-44D8-BBD7-CCE9431645EC}">
              <a14:shadowObscured xmlns:a14="http://schemas.microsoft.com/office/drawing/2010/main"/>
            </a:ext>
          </a:extLst>
        </xdr:spPr>
      </xdr:pic>
      <xdr:sp macro="" textlink="">
        <xdr:nvSpPr>
          <xdr:cNvPr id="22" name="Text Box 2">
            <a:hlinkClick xmlns:r="http://schemas.openxmlformats.org/officeDocument/2006/relationships" r:id="rId9"/>
            <a:extLst>
              <a:ext uri="{FF2B5EF4-FFF2-40B4-BE49-F238E27FC236}">
                <a16:creationId xmlns:a16="http://schemas.microsoft.com/office/drawing/2014/main" id="{C0A1678E-CF1E-4BD7-B6B7-1012642385D3}"/>
              </a:ext>
            </a:extLst>
          </xdr:cNvPr>
          <xdr:cNvSpPr txBox="1">
            <a:spLocks noChangeArrowheads="1"/>
          </xdr:cNvSpPr>
        </xdr:nvSpPr>
        <xdr:spPr bwMode="auto">
          <a:xfrm>
            <a:off x="5298713" y="3627137"/>
            <a:ext cx="728296" cy="252042"/>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DAY 6</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192089</xdr:colOff>
      <xdr:row>24</xdr:row>
      <xdr:rowOff>100406</xdr:rowOff>
    </xdr:from>
    <xdr:to>
      <xdr:col>1</xdr:col>
      <xdr:colOff>492127</xdr:colOff>
      <xdr:row>30</xdr:row>
      <xdr:rowOff>55562</xdr:rowOff>
    </xdr:to>
    <xdr:grpSp>
      <xdr:nvGrpSpPr>
        <xdr:cNvPr id="111" name="Group 110">
          <a:hlinkClick xmlns:r="http://schemas.openxmlformats.org/officeDocument/2006/relationships" r:id="rId11"/>
          <a:extLst>
            <a:ext uri="{FF2B5EF4-FFF2-40B4-BE49-F238E27FC236}">
              <a16:creationId xmlns:a16="http://schemas.microsoft.com/office/drawing/2014/main" id="{5C68D740-85ED-4DAA-B1F3-F08622D52555}"/>
            </a:ext>
          </a:extLst>
        </xdr:cNvPr>
        <xdr:cNvGrpSpPr/>
      </xdr:nvGrpSpPr>
      <xdr:grpSpPr>
        <a:xfrm>
          <a:off x="192089" y="5282006"/>
          <a:ext cx="976313" cy="983856"/>
          <a:chOff x="620712" y="4966093"/>
          <a:chExt cx="982663" cy="1002906"/>
        </a:xfrm>
      </xdr:grpSpPr>
      <xdr:pic>
        <xdr:nvPicPr>
          <xdr:cNvPr id="24" name="Picture 23" descr="TIMETABLE - OAK BAY HIGH SCHOOL CHOIR">
            <a:extLst>
              <a:ext uri="{FF2B5EF4-FFF2-40B4-BE49-F238E27FC236}">
                <a16:creationId xmlns:a16="http://schemas.microsoft.com/office/drawing/2014/main" id="{45102B11-3D8F-4FF1-977D-3E698B54EE2A}"/>
              </a:ext>
            </a:extLst>
          </xdr:cNvPr>
          <xdr:cNvPicPr/>
        </xdr:nvPicPr>
        <xdr:blipFill rotWithShape="1">
          <a:blip xmlns:r="http://schemas.openxmlformats.org/officeDocument/2006/relationships" r:embed="rId12" cstate="hqprint">
            <a:extLst>
              <a:ext uri="{28A0092B-C50C-407E-A947-70E740481C1C}">
                <a14:useLocalDpi xmlns:a14="http://schemas.microsoft.com/office/drawing/2010/main" val="0"/>
              </a:ext>
            </a:extLst>
          </a:blip>
          <a:srcRect l="5825" t="14750" r="8252" b="19625"/>
          <a:stretch/>
        </xdr:blipFill>
        <xdr:spPr bwMode="auto">
          <a:xfrm>
            <a:off x="620712" y="5198530"/>
            <a:ext cx="982663" cy="770469"/>
          </a:xfrm>
          <a:prstGeom prst="rect">
            <a:avLst/>
          </a:prstGeom>
          <a:noFill/>
          <a:ln>
            <a:noFill/>
          </a:ln>
          <a:extLst>
            <a:ext uri="{53640926-AAD7-44D8-BBD7-CCE9431645EC}">
              <a14:shadowObscured xmlns:a14="http://schemas.microsoft.com/office/drawing/2010/main"/>
            </a:ext>
          </a:extLst>
        </xdr:spPr>
      </xdr:pic>
      <xdr:sp macro="" textlink="">
        <xdr:nvSpPr>
          <xdr:cNvPr id="25" name="Text Box 2">
            <a:extLst>
              <a:ext uri="{FF2B5EF4-FFF2-40B4-BE49-F238E27FC236}">
                <a16:creationId xmlns:a16="http://schemas.microsoft.com/office/drawing/2014/main" id="{705C0CF1-6E48-46AC-9F18-53873C080CC3}"/>
              </a:ext>
            </a:extLst>
          </xdr:cNvPr>
          <xdr:cNvSpPr txBox="1">
            <a:spLocks noChangeArrowheads="1"/>
          </xdr:cNvSpPr>
        </xdr:nvSpPr>
        <xdr:spPr bwMode="auto">
          <a:xfrm>
            <a:off x="621107" y="4966093"/>
            <a:ext cx="966393" cy="216563"/>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EXTRA DAY A</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384186</xdr:colOff>
      <xdr:row>31</xdr:row>
      <xdr:rowOff>152382</xdr:rowOff>
    </xdr:from>
    <xdr:to>
      <xdr:col>4</xdr:col>
      <xdr:colOff>244486</xdr:colOff>
      <xdr:row>40</xdr:row>
      <xdr:rowOff>171432</xdr:rowOff>
    </xdr:to>
    <xdr:grpSp>
      <xdr:nvGrpSpPr>
        <xdr:cNvPr id="38" name="Group 37">
          <a:hlinkClick xmlns:r="http://schemas.openxmlformats.org/officeDocument/2006/relationships" r:id="rId13"/>
          <a:extLst>
            <a:ext uri="{FF2B5EF4-FFF2-40B4-BE49-F238E27FC236}">
              <a16:creationId xmlns:a16="http://schemas.microsoft.com/office/drawing/2014/main" id="{A320638A-346C-41C7-8D69-C36DAD7F5D2C}"/>
            </a:ext>
          </a:extLst>
        </xdr:cNvPr>
        <xdr:cNvGrpSpPr/>
      </xdr:nvGrpSpPr>
      <xdr:grpSpPr>
        <a:xfrm>
          <a:off x="1822461" y="6534132"/>
          <a:ext cx="1212850" cy="1562100"/>
          <a:chOff x="104775" y="5038725"/>
          <a:chExt cx="1228725" cy="1476375"/>
        </a:xfrm>
      </xdr:grpSpPr>
      <xdr:pic>
        <xdr:nvPicPr>
          <xdr:cNvPr id="39" name="Picture 38" descr="2020 Christian Calendar – Christian Religious Festival Calendar 2020">
            <a:extLst>
              <a:ext uri="{FF2B5EF4-FFF2-40B4-BE49-F238E27FC236}">
                <a16:creationId xmlns:a16="http://schemas.microsoft.com/office/drawing/2014/main" id="{3BAE6D5D-2A18-472D-B7E6-7D80159567D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0" name="Text Box 2">
            <a:extLst>
              <a:ext uri="{FF2B5EF4-FFF2-40B4-BE49-F238E27FC236}">
                <a16:creationId xmlns:a16="http://schemas.microsoft.com/office/drawing/2014/main" id="{94BC0AA1-A7D7-43B7-B19B-B214BE93248E}"/>
              </a:ext>
            </a:extLst>
          </xdr:cNvPr>
          <xdr:cNvSpPr txBox="1">
            <a:spLocks noChangeArrowheads="1"/>
          </xdr:cNvSpPr>
        </xdr:nvSpPr>
        <xdr:spPr bwMode="auto">
          <a:xfrm>
            <a:off x="228600" y="5038725"/>
            <a:ext cx="971550" cy="257175"/>
          </a:xfrm>
          <a:prstGeom prst="rect">
            <a:avLst/>
          </a:prstGeom>
          <a:solidFill>
            <a:schemeClr val="tx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SEPTEMBER</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4</xdr:col>
      <xdr:colOff>496896</xdr:colOff>
      <xdr:row>31</xdr:row>
      <xdr:rowOff>158728</xdr:rowOff>
    </xdr:from>
    <xdr:to>
      <xdr:col>6</xdr:col>
      <xdr:colOff>357196</xdr:colOff>
      <xdr:row>41</xdr:row>
      <xdr:rowOff>3153</xdr:rowOff>
    </xdr:to>
    <xdr:grpSp>
      <xdr:nvGrpSpPr>
        <xdr:cNvPr id="41" name="Group 40">
          <a:hlinkClick xmlns:r="http://schemas.openxmlformats.org/officeDocument/2006/relationships" r:id="rId14"/>
          <a:extLst>
            <a:ext uri="{FF2B5EF4-FFF2-40B4-BE49-F238E27FC236}">
              <a16:creationId xmlns:a16="http://schemas.microsoft.com/office/drawing/2014/main" id="{8C14351F-1407-4DF3-8B0E-72228CB33D47}"/>
            </a:ext>
          </a:extLst>
        </xdr:cNvPr>
        <xdr:cNvGrpSpPr/>
      </xdr:nvGrpSpPr>
      <xdr:grpSpPr>
        <a:xfrm>
          <a:off x="3287721" y="6540478"/>
          <a:ext cx="1212850" cy="1558925"/>
          <a:chOff x="104775" y="5038725"/>
          <a:chExt cx="1228725" cy="1476375"/>
        </a:xfrm>
      </xdr:grpSpPr>
      <xdr:pic>
        <xdr:nvPicPr>
          <xdr:cNvPr id="42" name="Picture 41" descr="2020 Christian Calendar – Christian Religious Festival Calendar 2020">
            <a:extLst>
              <a:ext uri="{FF2B5EF4-FFF2-40B4-BE49-F238E27FC236}">
                <a16:creationId xmlns:a16="http://schemas.microsoft.com/office/drawing/2014/main" id="{24086F61-D1C2-470E-BBA5-94228641E5E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3" name="Text Box 2">
            <a:extLst>
              <a:ext uri="{FF2B5EF4-FFF2-40B4-BE49-F238E27FC236}">
                <a16:creationId xmlns:a16="http://schemas.microsoft.com/office/drawing/2014/main" id="{756603BC-5F67-4CE9-A785-75F4B114907C}"/>
              </a:ext>
            </a:extLst>
          </xdr:cNvPr>
          <xdr:cNvSpPr txBox="1">
            <a:spLocks noChangeArrowheads="1"/>
          </xdr:cNvSpPr>
        </xdr:nvSpPr>
        <xdr:spPr bwMode="auto">
          <a:xfrm>
            <a:off x="228600" y="5038725"/>
            <a:ext cx="971550" cy="257175"/>
          </a:xfrm>
          <a:prstGeom prst="rect">
            <a:avLst/>
          </a:prstGeom>
          <a:solidFill>
            <a:schemeClr val="accent1">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OCTOBER</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6</xdr:col>
      <xdr:colOff>573096</xdr:colOff>
      <xdr:row>31</xdr:row>
      <xdr:rowOff>160309</xdr:rowOff>
    </xdr:from>
    <xdr:to>
      <xdr:col>8</xdr:col>
      <xdr:colOff>517533</xdr:colOff>
      <xdr:row>41</xdr:row>
      <xdr:rowOff>4734</xdr:rowOff>
    </xdr:to>
    <xdr:grpSp>
      <xdr:nvGrpSpPr>
        <xdr:cNvPr id="44" name="Group 43">
          <a:hlinkClick xmlns:r="http://schemas.openxmlformats.org/officeDocument/2006/relationships" r:id="rId15"/>
          <a:extLst>
            <a:ext uri="{FF2B5EF4-FFF2-40B4-BE49-F238E27FC236}">
              <a16:creationId xmlns:a16="http://schemas.microsoft.com/office/drawing/2014/main" id="{6CD0BC64-245F-45B3-AF94-9521B9A2B610}"/>
            </a:ext>
          </a:extLst>
        </xdr:cNvPr>
        <xdr:cNvGrpSpPr/>
      </xdr:nvGrpSpPr>
      <xdr:grpSpPr>
        <a:xfrm>
          <a:off x="4716471" y="6542059"/>
          <a:ext cx="1420812" cy="1558925"/>
          <a:chOff x="104775" y="5038725"/>
          <a:chExt cx="1228725" cy="1476375"/>
        </a:xfrm>
      </xdr:grpSpPr>
      <xdr:pic>
        <xdr:nvPicPr>
          <xdr:cNvPr id="45" name="Picture 44" descr="2020 Christian Calendar – Christian Religious Festival Calendar 2020">
            <a:extLst>
              <a:ext uri="{FF2B5EF4-FFF2-40B4-BE49-F238E27FC236}">
                <a16:creationId xmlns:a16="http://schemas.microsoft.com/office/drawing/2014/main" id="{0D6B1833-A063-4220-A1F4-BDAB3A75C81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6" name="Text Box 2">
            <a:extLst>
              <a:ext uri="{FF2B5EF4-FFF2-40B4-BE49-F238E27FC236}">
                <a16:creationId xmlns:a16="http://schemas.microsoft.com/office/drawing/2014/main" id="{925FB887-AD6F-4C33-9857-EF68A0B2F42E}"/>
              </a:ext>
            </a:extLst>
          </xdr:cNvPr>
          <xdr:cNvSpPr txBox="1">
            <a:spLocks noChangeArrowheads="1"/>
          </xdr:cNvSpPr>
        </xdr:nvSpPr>
        <xdr:spPr bwMode="auto">
          <a:xfrm>
            <a:off x="228600" y="5038725"/>
            <a:ext cx="971550" cy="257175"/>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NOVEMBER</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295281</xdr:colOff>
      <xdr:row>41</xdr:row>
      <xdr:rowOff>147619</xdr:rowOff>
    </xdr:from>
    <xdr:to>
      <xdr:col>2</xdr:col>
      <xdr:colOff>152406</xdr:colOff>
      <xdr:row>50</xdr:row>
      <xdr:rowOff>166669</xdr:rowOff>
    </xdr:to>
    <xdr:grpSp>
      <xdr:nvGrpSpPr>
        <xdr:cNvPr id="47" name="Group 46">
          <a:hlinkClick xmlns:r="http://schemas.openxmlformats.org/officeDocument/2006/relationships" r:id="rId16"/>
          <a:extLst>
            <a:ext uri="{FF2B5EF4-FFF2-40B4-BE49-F238E27FC236}">
              <a16:creationId xmlns:a16="http://schemas.microsoft.com/office/drawing/2014/main" id="{8A97F7F7-6F3A-4627-B6B1-5534DA074A4B}"/>
            </a:ext>
          </a:extLst>
        </xdr:cNvPr>
        <xdr:cNvGrpSpPr/>
      </xdr:nvGrpSpPr>
      <xdr:grpSpPr>
        <a:xfrm>
          <a:off x="295281" y="8243869"/>
          <a:ext cx="1295400" cy="1562100"/>
          <a:chOff x="104775" y="5038725"/>
          <a:chExt cx="1228725" cy="1476375"/>
        </a:xfrm>
      </xdr:grpSpPr>
      <xdr:pic>
        <xdr:nvPicPr>
          <xdr:cNvPr id="48" name="Picture 47" descr="2020 Christian Calendar – Christian Religious Festival Calendar 2020">
            <a:extLst>
              <a:ext uri="{FF2B5EF4-FFF2-40B4-BE49-F238E27FC236}">
                <a16:creationId xmlns:a16="http://schemas.microsoft.com/office/drawing/2014/main" id="{370573CD-84A7-4113-9A47-B7C8D82E4FA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9" name="Text Box 2">
            <a:extLst>
              <a:ext uri="{FF2B5EF4-FFF2-40B4-BE49-F238E27FC236}">
                <a16:creationId xmlns:a16="http://schemas.microsoft.com/office/drawing/2014/main" id="{F239264C-9A3C-4600-899C-78C7B87E2BD7}"/>
              </a:ext>
            </a:extLst>
          </xdr:cNvPr>
          <xdr:cNvSpPr txBox="1">
            <a:spLocks noChangeArrowheads="1"/>
          </xdr:cNvSpPr>
        </xdr:nvSpPr>
        <xdr:spPr bwMode="auto">
          <a:xfrm>
            <a:off x="228600" y="5038725"/>
            <a:ext cx="971550" cy="257175"/>
          </a:xfrm>
          <a:prstGeom prst="rect">
            <a:avLst/>
          </a:prstGeom>
          <a:solidFill>
            <a:schemeClr val="accent3">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DECEMBER</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388943</xdr:colOff>
      <xdr:row>41</xdr:row>
      <xdr:rowOff>157135</xdr:rowOff>
    </xdr:from>
    <xdr:to>
      <xdr:col>4</xdr:col>
      <xdr:colOff>246068</xdr:colOff>
      <xdr:row>51</xdr:row>
      <xdr:rowOff>1560</xdr:rowOff>
    </xdr:to>
    <xdr:grpSp>
      <xdr:nvGrpSpPr>
        <xdr:cNvPr id="50" name="Group 49">
          <a:hlinkClick xmlns:r="http://schemas.openxmlformats.org/officeDocument/2006/relationships" r:id="rId17"/>
          <a:extLst>
            <a:ext uri="{FF2B5EF4-FFF2-40B4-BE49-F238E27FC236}">
              <a16:creationId xmlns:a16="http://schemas.microsoft.com/office/drawing/2014/main" id="{80FC8CFD-2AA9-4D63-8AB2-78E94E4BC4FE}"/>
            </a:ext>
          </a:extLst>
        </xdr:cNvPr>
        <xdr:cNvGrpSpPr/>
      </xdr:nvGrpSpPr>
      <xdr:grpSpPr>
        <a:xfrm>
          <a:off x="1827218" y="8253385"/>
          <a:ext cx="1209675" cy="1558925"/>
          <a:chOff x="6743700" y="4905375"/>
          <a:chExt cx="1228725" cy="1476375"/>
        </a:xfrm>
      </xdr:grpSpPr>
      <xdr:pic>
        <xdr:nvPicPr>
          <xdr:cNvPr id="51" name="Picture 50" descr="2020 Christian Calendar – Christian Religious Festival Calendar 2020">
            <a:extLst>
              <a:ext uri="{FF2B5EF4-FFF2-40B4-BE49-F238E27FC236}">
                <a16:creationId xmlns:a16="http://schemas.microsoft.com/office/drawing/2014/main" id="{063C2405-9A11-4375-98A5-E50D0AD337B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6743700" y="518160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2" name="Text Box 2">
            <a:extLst>
              <a:ext uri="{FF2B5EF4-FFF2-40B4-BE49-F238E27FC236}">
                <a16:creationId xmlns:a16="http://schemas.microsoft.com/office/drawing/2014/main" id="{0D49C3E0-7C95-4F68-BB7F-617F0C8BE806}"/>
              </a:ext>
            </a:extLst>
          </xdr:cNvPr>
          <xdr:cNvSpPr txBox="1">
            <a:spLocks noChangeArrowheads="1"/>
          </xdr:cNvSpPr>
        </xdr:nvSpPr>
        <xdr:spPr bwMode="auto">
          <a:xfrm>
            <a:off x="6867525" y="4905375"/>
            <a:ext cx="971550" cy="257175"/>
          </a:xfrm>
          <a:prstGeom prst="rect">
            <a:avLst/>
          </a:prstGeom>
          <a:solidFill>
            <a:schemeClr val="accent4">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JANUARY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4</xdr:col>
      <xdr:colOff>498484</xdr:colOff>
      <xdr:row>41</xdr:row>
      <xdr:rowOff>161904</xdr:rowOff>
    </xdr:from>
    <xdr:to>
      <xdr:col>6</xdr:col>
      <xdr:colOff>358784</xdr:colOff>
      <xdr:row>51</xdr:row>
      <xdr:rowOff>6329</xdr:rowOff>
    </xdr:to>
    <xdr:grpSp>
      <xdr:nvGrpSpPr>
        <xdr:cNvPr id="53" name="Group 52">
          <a:hlinkClick xmlns:r="http://schemas.openxmlformats.org/officeDocument/2006/relationships" r:id="rId18"/>
          <a:extLst>
            <a:ext uri="{FF2B5EF4-FFF2-40B4-BE49-F238E27FC236}">
              <a16:creationId xmlns:a16="http://schemas.microsoft.com/office/drawing/2014/main" id="{0EB66B2A-6206-46CF-8FC8-DBB219168748}"/>
            </a:ext>
          </a:extLst>
        </xdr:cNvPr>
        <xdr:cNvGrpSpPr/>
      </xdr:nvGrpSpPr>
      <xdr:grpSpPr>
        <a:xfrm>
          <a:off x="3289309" y="8258154"/>
          <a:ext cx="1212850" cy="1558925"/>
          <a:chOff x="104775" y="5038725"/>
          <a:chExt cx="1228725" cy="1476375"/>
        </a:xfrm>
      </xdr:grpSpPr>
      <xdr:pic>
        <xdr:nvPicPr>
          <xdr:cNvPr id="54" name="Picture 53" descr="2020 Christian Calendar – Christian Religious Festival Calendar 2020">
            <a:extLst>
              <a:ext uri="{FF2B5EF4-FFF2-40B4-BE49-F238E27FC236}">
                <a16:creationId xmlns:a16="http://schemas.microsoft.com/office/drawing/2014/main" id="{08DDD5EF-BFD5-4711-A47B-5800583E66E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5" name="Text Box 2">
            <a:extLst>
              <a:ext uri="{FF2B5EF4-FFF2-40B4-BE49-F238E27FC236}">
                <a16:creationId xmlns:a16="http://schemas.microsoft.com/office/drawing/2014/main" id="{53354A59-64D5-41D0-B2C8-E506D67BF174}"/>
              </a:ext>
            </a:extLst>
          </xdr:cNvPr>
          <xdr:cNvSpPr txBox="1">
            <a:spLocks noChangeArrowheads="1"/>
          </xdr:cNvSpPr>
        </xdr:nvSpPr>
        <xdr:spPr bwMode="auto">
          <a:xfrm>
            <a:off x="228600" y="5038725"/>
            <a:ext cx="971550" cy="257175"/>
          </a:xfrm>
          <a:prstGeom prst="rect">
            <a:avLst/>
          </a:prstGeom>
          <a:solidFill>
            <a:schemeClr val="accent5">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FEBRUARY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6</xdr:col>
      <xdr:colOff>571509</xdr:colOff>
      <xdr:row>41</xdr:row>
      <xdr:rowOff>155553</xdr:rowOff>
    </xdr:from>
    <xdr:to>
      <xdr:col>8</xdr:col>
      <xdr:colOff>525471</xdr:colOff>
      <xdr:row>50</xdr:row>
      <xdr:rowOff>174603</xdr:rowOff>
    </xdr:to>
    <xdr:grpSp>
      <xdr:nvGrpSpPr>
        <xdr:cNvPr id="56" name="Group 55">
          <a:hlinkClick xmlns:r="http://schemas.openxmlformats.org/officeDocument/2006/relationships" r:id="rId19"/>
          <a:extLst>
            <a:ext uri="{FF2B5EF4-FFF2-40B4-BE49-F238E27FC236}">
              <a16:creationId xmlns:a16="http://schemas.microsoft.com/office/drawing/2014/main" id="{5B8C6AD9-DA51-4057-ABB1-75D6BD58F3E1}"/>
            </a:ext>
          </a:extLst>
        </xdr:cNvPr>
        <xdr:cNvGrpSpPr/>
      </xdr:nvGrpSpPr>
      <xdr:grpSpPr>
        <a:xfrm>
          <a:off x="4714884" y="8251803"/>
          <a:ext cx="1430337" cy="1562100"/>
          <a:chOff x="104775" y="5038725"/>
          <a:chExt cx="1228725" cy="1476375"/>
        </a:xfrm>
      </xdr:grpSpPr>
      <xdr:pic>
        <xdr:nvPicPr>
          <xdr:cNvPr id="57" name="Picture 56" descr="2020 Christian Calendar – Christian Religious Festival Calendar 2020">
            <a:extLst>
              <a:ext uri="{FF2B5EF4-FFF2-40B4-BE49-F238E27FC236}">
                <a16:creationId xmlns:a16="http://schemas.microsoft.com/office/drawing/2014/main" id="{9593E4D2-69C0-4E2A-BBC6-82B59A47AA9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8" name="Text Box 2">
            <a:extLst>
              <a:ext uri="{FF2B5EF4-FFF2-40B4-BE49-F238E27FC236}">
                <a16:creationId xmlns:a16="http://schemas.microsoft.com/office/drawing/2014/main" id="{8C78BF14-CEAA-41D4-8952-3A5FAD9DAB7D}"/>
              </a:ext>
            </a:extLst>
          </xdr:cNvPr>
          <xdr:cNvSpPr txBox="1">
            <a:spLocks noChangeArrowheads="1"/>
          </xdr:cNvSpPr>
        </xdr:nvSpPr>
        <xdr:spPr bwMode="auto">
          <a:xfrm>
            <a:off x="228600" y="5038725"/>
            <a:ext cx="971550" cy="257175"/>
          </a:xfrm>
          <a:prstGeom prst="rect">
            <a:avLst/>
          </a:prstGeom>
          <a:solidFill>
            <a:schemeClr val="accent6">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MARCH</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300040</xdr:colOff>
      <xdr:row>51</xdr:row>
      <xdr:rowOff>142866</xdr:rowOff>
    </xdr:from>
    <xdr:to>
      <xdr:col>2</xdr:col>
      <xdr:colOff>157165</xdr:colOff>
      <xdr:row>60</xdr:row>
      <xdr:rowOff>174616</xdr:rowOff>
    </xdr:to>
    <xdr:grpSp>
      <xdr:nvGrpSpPr>
        <xdr:cNvPr id="59" name="Group 58">
          <a:hlinkClick xmlns:r="http://schemas.openxmlformats.org/officeDocument/2006/relationships" r:id="rId20"/>
          <a:extLst>
            <a:ext uri="{FF2B5EF4-FFF2-40B4-BE49-F238E27FC236}">
              <a16:creationId xmlns:a16="http://schemas.microsoft.com/office/drawing/2014/main" id="{F821FE31-54DF-4C74-8FD5-CC956D83CD9C}"/>
            </a:ext>
          </a:extLst>
        </xdr:cNvPr>
        <xdr:cNvGrpSpPr/>
      </xdr:nvGrpSpPr>
      <xdr:grpSpPr>
        <a:xfrm>
          <a:off x="300040" y="9953616"/>
          <a:ext cx="1295400" cy="1574800"/>
          <a:chOff x="104775" y="5038725"/>
          <a:chExt cx="1228725" cy="1476375"/>
        </a:xfrm>
      </xdr:grpSpPr>
      <xdr:pic>
        <xdr:nvPicPr>
          <xdr:cNvPr id="60" name="Picture 59" descr="2020 Christian Calendar – Christian Religious Festival Calendar 2020">
            <a:extLst>
              <a:ext uri="{FF2B5EF4-FFF2-40B4-BE49-F238E27FC236}">
                <a16:creationId xmlns:a16="http://schemas.microsoft.com/office/drawing/2014/main" id="{BFD7B407-44AE-4CE9-B219-77BBB115B24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1" name="Text Box 2">
            <a:extLst>
              <a:ext uri="{FF2B5EF4-FFF2-40B4-BE49-F238E27FC236}">
                <a16:creationId xmlns:a16="http://schemas.microsoft.com/office/drawing/2014/main" id="{C611E6EA-94FC-49E9-95F1-DB58BCDDB7AA}"/>
              </a:ext>
            </a:extLst>
          </xdr:cNvPr>
          <xdr:cNvSpPr txBox="1">
            <a:spLocks noChangeArrowheads="1"/>
          </xdr:cNvSpPr>
        </xdr:nvSpPr>
        <xdr:spPr bwMode="auto">
          <a:xfrm>
            <a:off x="228600" y="5038725"/>
            <a:ext cx="971550" cy="257175"/>
          </a:xfrm>
          <a:prstGeom prst="rect">
            <a:avLst/>
          </a:prstGeom>
          <a:solidFill>
            <a:schemeClr val="bg2">
              <a:lumMod val="9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APRIL</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376245</xdr:colOff>
      <xdr:row>51</xdr:row>
      <xdr:rowOff>152373</xdr:rowOff>
    </xdr:from>
    <xdr:to>
      <xdr:col>4</xdr:col>
      <xdr:colOff>233370</xdr:colOff>
      <xdr:row>61</xdr:row>
      <xdr:rowOff>9498</xdr:rowOff>
    </xdr:to>
    <xdr:grpSp>
      <xdr:nvGrpSpPr>
        <xdr:cNvPr id="62" name="Group 61">
          <a:hlinkClick xmlns:r="http://schemas.openxmlformats.org/officeDocument/2006/relationships" r:id="rId21"/>
          <a:extLst>
            <a:ext uri="{FF2B5EF4-FFF2-40B4-BE49-F238E27FC236}">
              <a16:creationId xmlns:a16="http://schemas.microsoft.com/office/drawing/2014/main" id="{3CBBF6F1-961A-46A7-886B-5854B0403CC6}"/>
            </a:ext>
          </a:extLst>
        </xdr:cNvPr>
        <xdr:cNvGrpSpPr/>
      </xdr:nvGrpSpPr>
      <xdr:grpSpPr>
        <a:xfrm>
          <a:off x="1814520" y="9963123"/>
          <a:ext cx="1209675" cy="1571625"/>
          <a:chOff x="104775" y="5038725"/>
          <a:chExt cx="1228725" cy="1476375"/>
        </a:xfrm>
      </xdr:grpSpPr>
      <xdr:pic>
        <xdr:nvPicPr>
          <xdr:cNvPr id="63" name="Picture 62" descr="2020 Christian Calendar – Christian Religious Festival Calendar 2020">
            <a:hlinkClick xmlns:r="http://schemas.openxmlformats.org/officeDocument/2006/relationships" r:id="rId21"/>
            <a:extLst>
              <a:ext uri="{FF2B5EF4-FFF2-40B4-BE49-F238E27FC236}">
                <a16:creationId xmlns:a16="http://schemas.microsoft.com/office/drawing/2014/main" id="{4A53E8CC-4696-4462-BB9C-5EB3FA44195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4" name="Text Box 2">
            <a:extLst>
              <a:ext uri="{FF2B5EF4-FFF2-40B4-BE49-F238E27FC236}">
                <a16:creationId xmlns:a16="http://schemas.microsoft.com/office/drawing/2014/main" id="{E99E645E-F66B-4143-B69D-9C580C3D7398}"/>
              </a:ext>
            </a:extLst>
          </xdr:cNvPr>
          <xdr:cNvSpPr txBox="1">
            <a:spLocks noChangeArrowheads="1"/>
          </xdr:cNvSpPr>
        </xdr:nvSpPr>
        <xdr:spPr bwMode="auto">
          <a:xfrm>
            <a:off x="228600" y="5038725"/>
            <a:ext cx="971550" cy="257175"/>
          </a:xfrm>
          <a:prstGeom prst="rect">
            <a:avLst/>
          </a:prstGeom>
          <a:solidFill>
            <a:schemeClr val="tx2">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MAY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4</xdr:col>
      <xdr:colOff>500069</xdr:colOff>
      <xdr:row>51</xdr:row>
      <xdr:rowOff>150797</xdr:rowOff>
    </xdr:from>
    <xdr:to>
      <xdr:col>6</xdr:col>
      <xdr:colOff>357194</xdr:colOff>
      <xdr:row>61</xdr:row>
      <xdr:rowOff>7922</xdr:rowOff>
    </xdr:to>
    <xdr:grpSp>
      <xdr:nvGrpSpPr>
        <xdr:cNvPr id="65" name="Group 64">
          <a:hlinkClick xmlns:r="http://schemas.openxmlformats.org/officeDocument/2006/relationships" r:id="rId22"/>
          <a:extLst>
            <a:ext uri="{FF2B5EF4-FFF2-40B4-BE49-F238E27FC236}">
              <a16:creationId xmlns:a16="http://schemas.microsoft.com/office/drawing/2014/main" id="{C8A473B7-1E5F-4E93-803E-E60961ACEFB3}"/>
            </a:ext>
          </a:extLst>
        </xdr:cNvPr>
        <xdr:cNvGrpSpPr/>
      </xdr:nvGrpSpPr>
      <xdr:grpSpPr>
        <a:xfrm>
          <a:off x="3290894" y="9961547"/>
          <a:ext cx="1209675" cy="1571625"/>
          <a:chOff x="104775" y="5038725"/>
          <a:chExt cx="1228725" cy="1476375"/>
        </a:xfrm>
      </xdr:grpSpPr>
      <xdr:pic>
        <xdr:nvPicPr>
          <xdr:cNvPr id="66" name="Picture 65" descr="2020 Christian Calendar – Christian Religious Festival Calendar 2020">
            <a:extLst>
              <a:ext uri="{FF2B5EF4-FFF2-40B4-BE49-F238E27FC236}">
                <a16:creationId xmlns:a16="http://schemas.microsoft.com/office/drawing/2014/main" id="{E3C458FE-B8ED-48C3-9A91-A22E94474FD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7" name="Text Box 2">
            <a:extLst>
              <a:ext uri="{FF2B5EF4-FFF2-40B4-BE49-F238E27FC236}">
                <a16:creationId xmlns:a16="http://schemas.microsoft.com/office/drawing/2014/main" id="{0B45280E-82A3-40D9-9522-0D5B119429F7}"/>
              </a:ext>
            </a:extLst>
          </xdr:cNvPr>
          <xdr:cNvSpPr txBox="1">
            <a:spLocks noChangeArrowheads="1"/>
          </xdr:cNvSpPr>
        </xdr:nvSpPr>
        <xdr:spPr bwMode="auto">
          <a:xfrm>
            <a:off x="228600" y="5038725"/>
            <a:ext cx="971550" cy="257175"/>
          </a:xfrm>
          <a:prstGeom prst="rect">
            <a:avLst/>
          </a:prstGeom>
          <a:solidFill>
            <a:schemeClr val="accent2">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JUNE</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6</xdr:col>
      <xdr:colOff>577857</xdr:colOff>
      <xdr:row>51</xdr:row>
      <xdr:rowOff>136501</xdr:rowOff>
    </xdr:from>
    <xdr:to>
      <xdr:col>8</xdr:col>
      <xdr:colOff>493719</xdr:colOff>
      <xdr:row>60</xdr:row>
      <xdr:rowOff>168251</xdr:rowOff>
    </xdr:to>
    <xdr:grpSp>
      <xdr:nvGrpSpPr>
        <xdr:cNvPr id="68" name="Group 67">
          <a:hlinkClick xmlns:r="http://schemas.openxmlformats.org/officeDocument/2006/relationships" r:id="rId23"/>
          <a:extLst>
            <a:ext uri="{FF2B5EF4-FFF2-40B4-BE49-F238E27FC236}">
              <a16:creationId xmlns:a16="http://schemas.microsoft.com/office/drawing/2014/main" id="{B7FC22B2-B8D8-4A96-939F-3FBDBBCA38EE}"/>
            </a:ext>
          </a:extLst>
        </xdr:cNvPr>
        <xdr:cNvGrpSpPr/>
      </xdr:nvGrpSpPr>
      <xdr:grpSpPr>
        <a:xfrm>
          <a:off x="4721232" y="9947251"/>
          <a:ext cx="1392237" cy="1574800"/>
          <a:chOff x="104775" y="5038725"/>
          <a:chExt cx="1228725" cy="1476375"/>
        </a:xfrm>
      </xdr:grpSpPr>
      <xdr:pic>
        <xdr:nvPicPr>
          <xdr:cNvPr id="69" name="Picture 68" descr="2020 Christian Calendar – Christian Religious Festival Calendar 2020">
            <a:extLst>
              <a:ext uri="{FF2B5EF4-FFF2-40B4-BE49-F238E27FC236}">
                <a16:creationId xmlns:a16="http://schemas.microsoft.com/office/drawing/2014/main" id="{1D460FB4-D075-4D63-9083-7642D313CDA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0" name="Text Box 2">
            <a:extLst>
              <a:ext uri="{FF2B5EF4-FFF2-40B4-BE49-F238E27FC236}">
                <a16:creationId xmlns:a16="http://schemas.microsoft.com/office/drawing/2014/main" id="{2CBBA6FB-FCFC-4BD6-AC4E-7BD714953B2A}"/>
              </a:ext>
            </a:extLst>
          </xdr:cNvPr>
          <xdr:cNvSpPr txBox="1">
            <a:spLocks noChangeArrowheads="1"/>
          </xdr:cNvSpPr>
        </xdr:nvSpPr>
        <xdr:spPr bwMode="auto">
          <a:xfrm>
            <a:off x="228600" y="5038725"/>
            <a:ext cx="971550" cy="257175"/>
          </a:xfrm>
          <a:prstGeom prst="rect">
            <a:avLst/>
          </a:prstGeom>
          <a:solidFill>
            <a:schemeClr val="accent3">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JULY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104775</xdr:colOff>
      <xdr:row>16</xdr:row>
      <xdr:rowOff>134938</xdr:rowOff>
    </xdr:from>
    <xdr:to>
      <xdr:col>8</xdr:col>
      <xdr:colOff>793750</xdr:colOff>
      <xdr:row>23</xdr:row>
      <xdr:rowOff>127000</xdr:rowOff>
    </xdr:to>
    <xdr:sp macro="" textlink="">
      <xdr:nvSpPr>
        <xdr:cNvPr id="71" name="Rectangle 70">
          <a:extLst>
            <a:ext uri="{FF2B5EF4-FFF2-40B4-BE49-F238E27FC236}">
              <a16:creationId xmlns:a16="http://schemas.microsoft.com/office/drawing/2014/main" id="{3E0E9826-1F97-4CCF-8CCF-FD544A8AFF7C}"/>
            </a:ext>
          </a:extLst>
        </xdr:cNvPr>
        <xdr:cNvSpPr/>
      </xdr:nvSpPr>
      <xdr:spPr>
        <a:xfrm>
          <a:off x="104775" y="3579813"/>
          <a:ext cx="6078538" cy="121443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112713</xdr:colOff>
      <xdr:row>24</xdr:row>
      <xdr:rowOff>47626</xdr:rowOff>
    </xdr:from>
    <xdr:to>
      <xdr:col>8</xdr:col>
      <xdr:colOff>793750</xdr:colOff>
      <xdr:row>30</xdr:row>
      <xdr:rowOff>119064</xdr:rowOff>
    </xdr:to>
    <xdr:sp macro="" textlink="">
      <xdr:nvSpPr>
        <xdr:cNvPr id="72" name="Rectangle 71">
          <a:extLst>
            <a:ext uri="{FF2B5EF4-FFF2-40B4-BE49-F238E27FC236}">
              <a16:creationId xmlns:a16="http://schemas.microsoft.com/office/drawing/2014/main" id="{0FBEEB5F-85A9-414D-B7BB-9394DD121F9F}"/>
            </a:ext>
          </a:extLst>
        </xdr:cNvPr>
        <xdr:cNvSpPr/>
      </xdr:nvSpPr>
      <xdr:spPr>
        <a:xfrm>
          <a:off x="112713" y="4889501"/>
          <a:ext cx="6070600" cy="11191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119062</xdr:colOff>
      <xdr:row>31</xdr:row>
      <xdr:rowOff>41274</xdr:rowOff>
    </xdr:from>
    <xdr:to>
      <xdr:col>8</xdr:col>
      <xdr:colOff>793750</xdr:colOff>
      <xdr:row>61</xdr:row>
      <xdr:rowOff>103188</xdr:rowOff>
    </xdr:to>
    <xdr:sp macro="" textlink="">
      <xdr:nvSpPr>
        <xdr:cNvPr id="74" name="Rectangle 73">
          <a:extLst>
            <a:ext uri="{FF2B5EF4-FFF2-40B4-BE49-F238E27FC236}">
              <a16:creationId xmlns:a16="http://schemas.microsoft.com/office/drawing/2014/main" id="{EF782806-ABE5-46D6-A237-F321E97543DC}"/>
            </a:ext>
          </a:extLst>
        </xdr:cNvPr>
        <xdr:cNvSpPr/>
      </xdr:nvSpPr>
      <xdr:spPr>
        <a:xfrm>
          <a:off x="119062" y="6105524"/>
          <a:ext cx="6064251" cy="53006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673906</xdr:colOff>
      <xdr:row>11</xdr:row>
      <xdr:rowOff>96076</xdr:rowOff>
    </xdr:from>
    <xdr:to>
      <xdr:col>4</xdr:col>
      <xdr:colOff>426659</xdr:colOff>
      <xdr:row>15</xdr:row>
      <xdr:rowOff>167957</xdr:rowOff>
    </xdr:to>
    <xdr:grpSp>
      <xdr:nvGrpSpPr>
        <xdr:cNvPr id="76" name="Group 75">
          <a:hlinkClick xmlns:r="http://schemas.openxmlformats.org/officeDocument/2006/relationships" r:id="rId24"/>
          <a:extLst>
            <a:ext uri="{FF2B5EF4-FFF2-40B4-BE49-F238E27FC236}">
              <a16:creationId xmlns:a16="http://schemas.microsoft.com/office/drawing/2014/main" id="{B416A07D-1228-4221-8E5C-3F25C4270912}"/>
            </a:ext>
          </a:extLst>
        </xdr:cNvPr>
        <xdr:cNvGrpSpPr/>
      </xdr:nvGrpSpPr>
      <xdr:grpSpPr>
        <a:xfrm>
          <a:off x="1350181" y="3048826"/>
          <a:ext cx="1867303" cy="757681"/>
          <a:chOff x="8115300" y="3467100"/>
          <a:chExt cx="1438275" cy="695325"/>
        </a:xfrm>
      </xdr:grpSpPr>
      <xdr:pic>
        <xdr:nvPicPr>
          <xdr:cNvPr id="81" name="Picture 80" descr="Number crunch: record-breaking maths class held in Poland ...">
            <a:extLst>
              <a:ext uri="{FF2B5EF4-FFF2-40B4-BE49-F238E27FC236}">
                <a16:creationId xmlns:a16="http://schemas.microsoft.com/office/drawing/2014/main" id="{172D6320-24DC-41BC-AD41-849EE3DE2AA6}"/>
              </a:ext>
            </a:extLst>
          </xdr:cNvPr>
          <xdr:cNvPicPr>
            <a:picLocks noChangeAspect="1" noChangeArrowheads="1"/>
          </xdr:cNvPicPr>
        </xdr:nvPicPr>
        <xdr:blipFill>
          <a:blip xmlns:r="http://schemas.openxmlformats.org/officeDocument/2006/relationships" r:embed="rId25" cstate="hqprint">
            <a:extLst>
              <a:ext uri="{28A0092B-C50C-407E-A947-70E740481C1C}">
                <a14:useLocalDpi xmlns:a14="http://schemas.microsoft.com/office/drawing/2010/main" val="0"/>
              </a:ext>
            </a:extLst>
          </a:blip>
          <a:srcRect/>
          <a:stretch>
            <a:fillRect/>
          </a:stretch>
        </xdr:blipFill>
        <xdr:spPr bwMode="auto">
          <a:xfrm>
            <a:off x="8248650" y="3724275"/>
            <a:ext cx="1171575" cy="438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2" name="Text Box 2">
            <a:hlinkClick xmlns:r="http://schemas.openxmlformats.org/officeDocument/2006/relationships" r:id="rId24"/>
            <a:extLst>
              <a:ext uri="{FF2B5EF4-FFF2-40B4-BE49-F238E27FC236}">
                <a16:creationId xmlns:a16="http://schemas.microsoft.com/office/drawing/2014/main" id="{1D9584F1-3617-4F56-89C6-1DF3C5074B96}"/>
              </a:ext>
            </a:extLst>
          </xdr:cNvPr>
          <xdr:cNvSpPr txBox="1">
            <a:spLocks noChangeArrowheads="1"/>
          </xdr:cNvSpPr>
        </xdr:nvSpPr>
        <xdr:spPr bwMode="auto">
          <a:xfrm>
            <a:off x="8115300" y="3467100"/>
            <a:ext cx="1438275" cy="257175"/>
          </a:xfrm>
          <a:prstGeom prst="rect">
            <a:avLst/>
          </a:prstGeom>
          <a:solidFill>
            <a:srgbClr val="92D050"/>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TIME REPORT - BRIEF</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4</xdr:col>
      <xdr:colOff>612462</xdr:colOff>
      <xdr:row>11</xdr:row>
      <xdr:rowOff>96076</xdr:rowOff>
    </xdr:from>
    <xdr:to>
      <xdr:col>7</xdr:col>
      <xdr:colOff>349999</xdr:colOff>
      <xdr:row>15</xdr:row>
      <xdr:rowOff>167957</xdr:rowOff>
    </xdr:to>
    <xdr:grpSp>
      <xdr:nvGrpSpPr>
        <xdr:cNvPr id="77" name="Group 76">
          <a:hlinkClick xmlns:r="http://schemas.openxmlformats.org/officeDocument/2006/relationships" r:id="rId26"/>
          <a:extLst>
            <a:ext uri="{FF2B5EF4-FFF2-40B4-BE49-F238E27FC236}">
              <a16:creationId xmlns:a16="http://schemas.microsoft.com/office/drawing/2014/main" id="{278B0ED6-1FF8-4F63-BE5B-6DBF864868DF}"/>
            </a:ext>
          </a:extLst>
        </xdr:cNvPr>
        <xdr:cNvGrpSpPr/>
      </xdr:nvGrpSpPr>
      <xdr:grpSpPr>
        <a:xfrm>
          <a:off x="3403287" y="3048826"/>
          <a:ext cx="1766362" cy="757681"/>
          <a:chOff x="6324600" y="4200525"/>
          <a:chExt cx="1438275" cy="695325"/>
        </a:xfrm>
      </xdr:grpSpPr>
      <xdr:pic>
        <xdr:nvPicPr>
          <xdr:cNvPr id="79" name="Picture 78" descr="Number crunch: record-breaking maths class held in Poland ...">
            <a:hlinkClick xmlns:r="http://schemas.openxmlformats.org/officeDocument/2006/relationships" r:id="rId27"/>
            <a:extLst>
              <a:ext uri="{FF2B5EF4-FFF2-40B4-BE49-F238E27FC236}">
                <a16:creationId xmlns:a16="http://schemas.microsoft.com/office/drawing/2014/main" id="{1DA93B63-F18F-46CF-9840-6CAA0A8F9A74}"/>
              </a:ext>
            </a:extLst>
          </xdr:cNvPr>
          <xdr:cNvPicPr>
            <a:picLocks noChangeAspect="1" noChangeArrowheads="1"/>
          </xdr:cNvPicPr>
        </xdr:nvPicPr>
        <xdr:blipFill>
          <a:blip xmlns:r="http://schemas.openxmlformats.org/officeDocument/2006/relationships" r:embed="rId28" cstate="hqprint">
            <a:extLst>
              <a:ext uri="{28A0092B-C50C-407E-A947-70E740481C1C}">
                <a14:useLocalDpi xmlns:a14="http://schemas.microsoft.com/office/drawing/2010/main" val="0"/>
              </a:ext>
            </a:extLst>
          </a:blip>
          <a:srcRect/>
          <a:stretch>
            <a:fillRect/>
          </a:stretch>
        </xdr:blipFill>
        <xdr:spPr bwMode="auto">
          <a:xfrm>
            <a:off x="6457950" y="4457700"/>
            <a:ext cx="1171575" cy="438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0" name="Text Box 2">
            <a:hlinkClick xmlns:r="http://schemas.openxmlformats.org/officeDocument/2006/relationships" r:id="rId27"/>
            <a:extLst>
              <a:ext uri="{FF2B5EF4-FFF2-40B4-BE49-F238E27FC236}">
                <a16:creationId xmlns:a16="http://schemas.microsoft.com/office/drawing/2014/main" id="{FCBF1A50-8512-4E1D-96D9-B0685B0D1991}"/>
              </a:ext>
            </a:extLst>
          </xdr:cNvPr>
          <xdr:cNvSpPr txBox="1">
            <a:spLocks noChangeArrowheads="1"/>
          </xdr:cNvSpPr>
        </xdr:nvSpPr>
        <xdr:spPr bwMode="auto">
          <a:xfrm>
            <a:off x="6324600" y="4200525"/>
            <a:ext cx="1438275" cy="257175"/>
          </a:xfrm>
          <a:prstGeom prst="rect">
            <a:avLst/>
          </a:prstGeom>
          <a:solidFill>
            <a:srgbClr val="00B0F0"/>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TIME REPORT - DETAILED</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xdr:col>
      <xdr:colOff>593720</xdr:colOff>
      <xdr:row>9</xdr:row>
      <xdr:rowOff>161925</xdr:rowOff>
    </xdr:from>
    <xdr:to>
      <xdr:col>7</xdr:col>
      <xdr:colOff>403225</xdr:colOff>
      <xdr:row>16</xdr:row>
      <xdr:rowOff>95250</xdr:rowOff>
    </xdr:to>
    <xdr:sp macro="" textlink="">
      <xdr:nvSpPr>
        <xdr:cNvPr id="78" name="Rectangle 77">
          <a:extLst>
            <a:ext uri="{FF2B5EF4-FFF2-40B4-BE49-F238E27FC236}">
              <a16:creationId xmlns:a16="http://schemas.microsoft.com/office/drawing/2014/main" id="{40637F6C-6DAB-492F-A212-0CBA9021827C}"/>
            </a:ext>
          </a:extLst>
        </xdr:cNvPr>
        <xdr:cNvSpPr/>
      </xdr:nvSpPr>
      <xdr:spPr>
        <a:xfrm>
          <a:off x="1279520" y="2400300"/>
          <a:ext cx="4000505" cy="1133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15908</xdr:colOff>
      <xdr:row>7</xdr:row>
      <xdr:rowOff>34922</xdr:rowOff>
    </xdr:from>
    <xdr:to>
      <xdr:col>3</xdr:col>
      <xdr:colOff>547688</xdr:colOff>
      <xdr:row>9</xdr:row>
      <xdr:rowOff>119059</xdr:rowOff>
    </xdr:to>
    <xdr:sp macro="" textlink="">
      <xdr:nvSpPr>
        <xdr:cNvPr id="83" name="TextBox 82">
          <a:hlinkClick xmlns:r="http://schemas.openxmlformats.org/officeDocument/2006/relationships" r:id="rId29"/>
          <a:extLst>
            <a:ext uri="{FF2B5EF4-FFF2-40B4-BE49-F238E27FC236}">
              <a16:creationId xmlns:a16="http://schemas.microsoft.com/office/drawing/2014/main" id="{42962030-F158-4DE5-95E7-497DB916AC08}"/>
            </a:ext>
          </a:extLst>
        </xdr:cNvPr>
        <xdr:cNvSpPr txBox="1"/>
      </xdr:nvSpPr>
      <xdr:spPr>
        <a:xfrm>
          <a:off x="1463708" y="1911347"/>
          <a:ext cx="1217580" cy="446087"/>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t>Volunteering</a:t>
          </a:r>
        </a:p>
        <a:p>
          <a:pPr algn="ctr"/>
          <a:r>
            <a:rPr lang="en-CA" sz="1100" b="1"/>
            <a:t>Definition</a:t>
          </a:r>
        </a:p>
      </xdr:txBody>
    </xdr:sp>
    <xdr:clientData/>
  </xdr:twoCellAnchor>
  <xdr:twoCellAnchor>
    <xdr:from>
      <xdr:col>4</xdr:col>
      <xdr:colOff>206374</xdr:colOff>
      <xdr:row>7</xdr:row>
      <xdr:rowOff>36501</xdr:rowOff>
    </xdr:from>
    <xdr:to>
      <xdr:col>6</xdr:col>
      <xdr:colOff>317501</xdr:colOff>
      <xdr:row>9</xdr:row>
      <xdr:rowOff>119059</xdr:rowOff>
    </xdr:to>
    <xdr:sp macro="" textlink="">
      <xdr:nvSpPr>
        <xdr:cNvPr id="84" name="TextBox 83">
          <a:hlinkClick xmlns:r="http://schemas.openxmlformats.org/officeDocument/2006/relationships" r:id="rId30"/>
          <a:extLst>
            <a:ext uri="{FF2B5EF4-FFF2-40B4-BE49-F238E27FC236}">
              <a16:creationId xmlns:a16="http://schemas.microsoft.com/office/drawing/2014/main" id="{052EAC81-5CBF-4E8B-9939-FB5E24013638}"/>
            </a:ext>
          </a:extLst>
        </xdr:cNvPr>
        <xdr:cNvSpPr txBox="1"/>
      </xdr:nvSpPr>
      <xdr:spPr>
        <a:xfrm>
          <a:off x="3025774" y="1912926"/>
          <a:ext cx="1482727" cy="444508"/>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1100" b="1"/>
            <a:t>Assignable Time </a:t>
          </a:r>
          <a:r>
            <a:rPr lang="en-CA" sz="1100" b="1">
              <a:solidFill>
                <a:schemeClr val="dk1"/>
              </a:solidFill>
              <a:effectLst/>
              <a:latin typeface="+mn-lt"/>
              <a:ea typeface="+mn-ea"/>
              <a:cs typeface="+mn-cs"/>
            </a:rPr>
            <a:t>Definition</a:t>
          </a:r>
          <a:endParaRPr lang="en-CA" b="1">
            <a:effectLst/>
          </a:endParaRPr>
        </a:p>
      </xdr:txBody>
    </xdr:sp>
    <xdr:clientData/>
  </xdr:twoCellAnchor>
  <xdr:twoCellAnchor>
    <xdr:from>
      <xdr:col>6</xdr:col>
      <xdr:colOff>603258</xdr:colOff>
      <xdr:row>7</xdr:row>
      <xdr:rowOff>38082</xdr:rowOff>
    </xdr:from>
    <xdr:to>
      <xdr:col>9</xdr:col>
      <xdr:colOff>7948</xdr:colOff>
      <xdr:row>9</xdr:row>
      <xdr:rowOff>126997</xdr:rowOff>
    </xdr:to>
    <xdr:sp macro="" textlink="">
      <xdr:nvSpPr>
        <xdr:cNvPr id="85" name="TextBox 84">
          <a:hlinkClick xmlns:r="http://schemas.openxmlformats.org/officeDocument/2006/relationships" r:id="rId31"/>
          <a:extLst>
            <a:ext uri="{FF2B5EF4-FFF2-40B4-BE49-F238E27FC236}">
              <a16:creationId xmlns:a16="http://schemas.microsoft.com/office/drawing/2014/main" id="{D60A7388-EF84-48A1-B814-8C27D9B24E92}"/>
            </a:ext>
          </a:extLst>
        </xdr:cNvPr>
        <xdr:cNvSpPr txBox="1"/>
      </xdr:nvSpPr>
      <xdr:spPr>
        <a:xfrm>
          <a:off x="4794258" y="1914507"/>
          <a:ext cx="1690690" cy="450865"/>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1100" b="1"/>
            <a:t>Instructional Time </a:t>
          </a:r>
          <a:r>
            <a:rPr lang="en-CA" sz="1100" b="1">
              <a:solidFill>
                <a:schemeClr val="dk1"/>
              </a:solidFill>
              <a:effectLst/>
              <a:latin typeface="+mn-lt"/>
              <a:ea typeface="+mn-ea"/>
              <a:cs typeface="+mn-cs"/>
            </a:rPr>
            <a:t>Definition</a:t>
          </a:r>
          <a:endParaRPr lang="en-CA" b="1">
            <a:effectLst/>
          </a:endParaRPr>
        </a:p>
        <a:p>
          <a:pPr algn="ctr"/>
          <a:endParaRPr lang="en-CA" sz="1100"/>
        </a:p>
      </xdr:txBody>
    </xdr:sp>
    <xdr:clientData/>
  </xdr:twoCellAnchor>
  <xdr:twoCellAnchor>
    <xdr:from>
      <xdr:col>0</xdr:col>
      <xdr:colOff>41300</xdr:colOff>
      <xdr:row>7</xdr:row>
      <xdr:rowOff>36503</xdr:rowOff>
    </xdr:from>
    <xdr:to>
      <xdr:col>1</xdr:col>
      <xdr:colOff>461987</xdr:colOff>
      <xdr:row>9</xdr:row>
      <xdr:rowOff>120640</xdr:rowOff>
    </xdr:to>
    <xdr:sp macro="" textlink="">
      <xdr:nvSpPr>
        <xdr:cNvPr id="86" name="TextBox 85">
          <a:hlinkClick xmlns:r="http://schemas.openxmlformats.org/officeDocument/2006/relationships" r:id="rId32"/>
          <a:extLst>
            <a:ext uri="{FF2B5EF4-FFF2-40B4-BE49-F238E27FC236}">
              <a16:creationId xmlns:a16="http://schemas.microsoft.com/office/drawing/2014/main" id="{484C71CE-D12E-43C3-8367-ACF49DFB2F18}"/>
            </a:ext>
          </a:extLst>
        </xdr:cNvPr>
        <xdr:cNvSpPr txBox="1"/>
      </xdr:nvSpPr>
      <xdr:spPr>
        <a:xfrm>
          <a:off x="41300" y="1912928"/>
          <a:ext cx="1106487" cy="446087"/>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t>Calculating</a:t>
          </a:r>
          <a:r>
            <a:rPr lang="en-CA" sz="1100" b="1" baseline="0"/>
            <a:t> PT FTE</a:t>
          </a:r>
          <a:endParaRPr lang="en-CA" sz="1100" b="1"/>
        </a:p>
      </xdr:txBody>
    </xdr:sp>
    <xdr:clientData/>
  </xdr:twoCellAnchor>
  <xdr:twoCellAnchor>
    <xdr:from>
      <xdr:col>7</xdr:col>
      <xdr:colOff>460386</xdr:colOff>
      <xdr:row>10</xdr:row>
      <xdr:rowOff>7942</xdr:rowOff>
    </xdr:from>
    <xdr:to>
      <xdr:col>9</xdr:col>
      <xdr:colOff>11124</xdr:colOff>
      <xdr:row>16</xdr:row>
      <xdr:rowOff>106680</xdr:rowOff>
    </xdr:to>
    <xdr:sp macro="" textlink="">
      <xdr:nvSpPr>
        <xdr:cNvPr id="87" name="TextBox 86">
          <a:extLst>
            <a:ext uri="{FF2B5EF4-FFF2-40B4-BE49-F238E27FC236}">
              <a16:creationId xmlns:a16="http://schemas.microsoft.com/office/drawing/2014/main" id="{F123C850-4849-479C-ACE2-EB0AAA372BFA}"/>
            </a:ext>
          </a:extLst>
        </xdr:cNvPr>
        <xdr:cNvSpPr txBox="1"/>
      </xdr:nvSpPr>
      <xdr:spPr>
        <a:xfrm>
          <a:off x="5687706" y="2751142"/>
          <a:ext cx="1303338" cy="110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a:t>Use this one for a more indepth time report.</a:t>
          </a:r>
        </a:p>
      </xdr:txBody>
    </xdr:sp>
    <xdr:clientData/>
  </xdr:twoCellAnchor>
  <xdr:twoCellAnchor>
    <xdr:from>
      <xdr:col>0</xdr:col>
      <xdr:colOff>15875</xdr:colOff>
      <xdr:row>10</xdr:row>
      <xdr:rowOff>1586</xdr:rowOff>
    </xdr:from>
    <xdr:to>
      <xdr:col>1</xdr:col>
      <xdr:colOff>579438</xdr:colOff>
      <xdr:row>16</xdr:row>
      <xdr:rowOff>104775</xdr:rowOff>
    </xdr:to>
    <xdr:sp macro="" textlink="">
      <xdr:nvSpPr>
        <xdr:cNvPr id="88" name="TextBox 87">
          <a:extLst>
            <a:ext uri="{FF2B5EF4-FFF2-40B4-BE49-F238E27FC236}">
              <a16:creationId xmlns:a16="http://schemas.microsoft.com/office/drawing/2014/main" id="{F740E04A-11C6-4AF9-82F1-7611CBFB5045}"/>
            </a:ext>
          </a:extLst>
        </xdr:cNvPr>
        <xdr:cNvSpPr txBox="1"/>
      </xdr:nvSpPr>
      <xdr:spPr>
        <a:xfrm>
          <a:off x="15875" y="2392361"/>
          <a:ext cx="1287463" cy="1074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a:t>Use this report to see if there may be time issues. </a:t>
          </a:r>
          <a:r>
            <a:rPr lang="en-CA" sz="1100" i="1"/>
            <a:t>Not as detailed.</a:t>
          </a:r>
        </a:p>
      </xdr:txBody>
    </xdr:sp>
    <xdr:clientData/>
  </xdr:twoCellAnchor>
  <xdr:twoCellAnchor>
    <xdr:from>
      <xdr:col>0</xdr:col>
      <xdr:colOff>144461</xdr:colOff>
      <xdr:row>17</xdr:row>
      <xdr:rowOff>7618</xdr:rowOff>
    </xdr:from>
    <xdr:to>
      <xdr:col>1</xdr:col>
      <xdr:colOff>420684</xdr:colOff>
      <xdr:row>23</xdr:row>
      <xdr:rowOff>67525</xdr:rowOff>
    </xdr:to>
    <xdr:grpSp>
      <xdr:nvGrpSpPr>
        <xdr:cNvPr id="97" name="Group 96">
          <a:hlinkClick xmlns:r="http://schemas.openxmlformats.org/officeDocument/2006/relationships" r:id="rId33"/>
          <a:extLst>
            <a:ext uri="{FF2B5EF4-FFF2-40B4-BE49-F238E27FC236}">
              <a16:creationId xmlns:a16="http://schemas.microsoft.com/office/drawing/2014/main" id="{89CD6A13-FABE-4907-81E6-2C475595DB0C}"/>
            </a:ext>
          </a:extLst>
        </xdr:cNvPr>
        <xdr:cNvGrpSpPr/>
      </xdr:nvGrpSpPr>
      <xdr:grpSpPr>
        <a:xfrm>
          <a:off x="144461" y="3989068"/>
          <a:ext cx="952498" cy="1088607"/>
          <a:chOff x="176212" y="3635057"/>
          <a:chExt cx="958848" cy="1107657"/>
        </a:xfrm>
      </xdr:grpSpPr>
      <xdr:sp macro="" textlink="">
        <xdr:nvSpPr>
          <xdr:cNvPr id="7" name="Text Box 2">
            <a:extLst>
              <a:ext uri="{FF2B5EF4-FFF2-40B4-BE49-F238E27FC236}">
                <a16:creationId xmlns:a16="http://schemas.microsoft.com/office/drawing/2014/main" id="{FB44F1D6-D20D-4278-B869-0B664370F204}"/>
              </a:ext>
            </a:extLst>
          </xdr:cNvPr>
          <xdr:cNvSpPr txBox="1">
            <a:spLocks noChangeArrowheads="1"/>
          </xdr:cNvSpPr>
        </xdr:nvSpPr>
        <xdr:spPr bwMode="auto">
          <a:xfrm>
            <a:off x="279878" y="3635057"/>
            <a:ext cx="744060" cy="254318"/>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MONDAY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96" name="Picture 95" descr="TIMETABLE - OAK BAY HIGH SCHOOL CHOIR">
            <a:extLst>
              <a:ext uri="{FF2B5EF4-FFF2-40B4-BE49-F238E27FC236}">
                <a16:creationId xmlns:a16="http://schemas.microsoft.com/office/drawing/2014/main" id="{A23562A7-00D5-4E7B-9A8F-7EC4CA8C32B9}"/>
              </a:ext>
            </a:extLst>
          </xdr:cNvPr>
          <xdr:cNvPicPr/>
        </xdr:nvPicPr>
        <xdr:blipFill rotWithShape="1">
          <a:blip xmlns:r="http://schemas.openxmlformats.org/officeDocument/2006/relationships" r:embed="rId34" cstate="hqprint">
            <a:extLst>
              <a:ext uri="{28A0092B-C50C-407E-A947-70E740481C1C}">
                <a14:useLocalDpi xmlns:a14="http://schemas.microsoft.com/office/drawing/2010/main" val="0"/>
              </a:ext>
            </a:extLst>
          </a:blip>
          <a:srcRect l="5825" t="14750" r="8252" b="19625"/>
          <a:stretch/>
        </xdr:blipFill>
        <xdr:spPr bwMode="auto">
          <a:xfrm>
            <a:off x="176212" y="3904580"/>
            <a:ext cx="958848" cy="838134"/>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4</xdr:col>
      <xdr:colOff>373062</xdr:colOff>
      <xdr:row>17</xdr:row>
      <xdr:rowOff>15874</xdr:rowOff>
    </xdr:from>
    <xdr:to>
      <xdr:col>5</xdr:col>
      <xdr:colOff>678619</xdr:colOff>
      <xdr:row>23</xdr:row>
      <xdr:rowOff>95568</xdr:rowOff>
    </xdr:to>
    <xdr:grpSp>
      <xdr:nvGrpSpPr>
        <xdr:cNvPr id="100" name="Group 99">
          <a:hlinkClick xmlns:r="http://schemas.openxmlformats.org/officeDocument/2006/relationships" r:id="rId35"/>
          <a:extLst>
            <a:ext uri="{FF2B5EF4-FFF2-40B4-BE49-F238E27FC236}">
              <a16:creationId xmlns:a16="http://schemas.microsoft.com/office/drawing/2014/main" id="{3271CBBA-B1A2-44B5-A569-A534F59B9D36}"/>
            </a:ext>
          </a:extLst>
        </xdr:cNvPr>
        <xdr:cNvGrpSpPr/>
      </xdr:nvGrpSpPr>
      <xdr:grpSpPr>
        <a:xfrm>
          <a:off x="3163887" y="3997324"/>
          <a:ext cx="981832" cy="1108394"/>
          <a:chOff x="2210631" y="3627119"/>
          <a:chExt cx="988182" cy="1127444"/>
        </a:xfrm>
      </xdr:grpSpPr>
      <xdr:pic>
        <xdr:nvPicPr>
          <xdr:cNvPr id="101" name="Picture 100" descr="TIMETABLE - OAK BAY HIGH SCHOOL CHOIR">
            <a:extLst>
              <a:ext uri="{FF2B5EF4-FFF2-40B4-BE49-F238E27FC236}">
                <a16:creationId xmlns:a16="http://schemas.microsoft.com/office/drawing/2014/main" id="{CBCB1806-9722-4883-BED8-A8F9A6FF4887}"/>
              </a:ext>
            </a:extLst>
          </xdr:cNvPr>
          <xdr:cNvPicPr/>
        </xdr:nvPicPr>
        <xdr:blipFill rotWithShape="1">
          <a:blip xmlns:r="http://schemas.openxmlformats.org/officeDocument/2006/relationships" r:embed="rId6" cstate="hqprint">
            <a:extLst>
              <a:ext uri="{28A0092B-C50C-407E-A947-70E740481C1C}">
                <a14:useLocalDpi xmlns:a14="http://schemas.microsoft.com/office/drawing/2010/main" val="0"/>
              </a:ext>
            </a:extLst>
          </a:blip>
          <a:srcRect l="5825" t="14750" r="8252" b="19625"/>
          <a:stretch/>
        </xdr:blipFill>
        <xdr:spPr bwMode="auto">
          <a:xfrm>
            <a:off x="2210631" y="3910329"/>
            <a:ext cx="988182" cy="844234"/>
          </a:xfrm>
          <a:prstGeom prst="rect">
            <a:avLst/>
          </a:prstGeom>
          <a:noFill/>
          <a:ln>
            <a:noFill/>
          </a:ln>
          <a:extLst>
            <a:ext uri="{53640926-AAD7-44D8-BBD7-CCE9431645EC}">
              <a14:shadowObscured xmlns:a14="http://schemas.microsoft.com/office/drawing/2010/main"/>
            </a:ext>
          </a:extLst>
        </xdr:spPr>
      </xdr:pic>
      <xdr:sp macro="" textlink="">
        <xdr:nvSpPr>
          <xdr:cNvPr id="102" name="Text Box 2">
            <a:hlinkClick xmlns:r="http://schemas.openxmlformats.org/officeDocument/2006/relationships" r:id="rId35"/>
            <a:extLst>
              <a:ext uri="{FF2B5EF4-FFF2-40B4-BE49-F238E27FC236}">
                <a16:creationId xmlns:a16="http://schemas.microsoft.com/office/drawing/2014/main" id="{430BD34A-B731-4886-93EF-8C6C5F7B33C5}"/>
              </a:ext>
            </a:extLst>
          </xdr:cNvPr>
          <xdr:cNvSpPr txBox="1">
            <a:spLocks noChangeArrowheads="1"/>
          </xdr:cNvSpPr>
        </xdr:nvSpPr>
        <xdr:spPr bwMode="auto">
          <a:xfrm>
            <a:off x="2227996" y="3627119"/>
            <a:ext cx="954942" cy="262256"/>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THURSDAY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xdr:col>
      <xdr:colOff>712421</xdr:colOff>
      <xdr:row>24</xdr:row>
      <xdr:rowOff>100403</xdr:rowOff>
    </xdr:from>
    <xdr:to>
      <xdr:col>3</xdr:col>
      <xdr:colOff>252408</xdr:colOff>
      <xdr:row>30</xdr:row>
      <xdr:rowOff>56092</xdr:rowOff>
    </xdr:to>
    <xdr:grpSp>
      <xdr:nvGrpSpPr>
        <xdr:cNvPr id="112" name="Group 111">
          <a:hlinkClick xmlns:r="http://schemas.openxmlformats.org/officeDocument/2006/relationships" r:id="rId36"/>
          <a:extLst>
            <a:ext uri="{FF2B5EF4-FFF2-40B4-BE49-F238E27FC236}">
              <a16:creationId xmlns:a16="http://schemas.microsoft.com/office/drawing/2014/main" id="{59F2DB3F-0713-43FC-A74D-8562F36B6169}"/>
            </a:ext>
          </a:extLst>
        </xdr:cNvPr>
        <xdr:cNvGrpSpPr/>
      </xdr:nvGrpSpPr>
      <xdr:grpSpPr>
        <a:xfrm>
          <a:off x="1388696" y="5282003"/>
          <a:ext cx="978262" cy="984389"/>
          <a:chOff x="2617426" y="4966092"/>
          <a:chExt cx="984612" cy="1003439"/>
        </a:xfrm>
      </xdr:grpSpPr>
      <xdr:sp macro="" textlink="">
        <xdr:nvSpPr>
          <xdr:cNvPr id="28" name="Text Box 2">
            <a:extLst>
              <a:ext uri="{FF2B5EF4-FFF2-40B4-BE49-F238E27FC236}">
                <a16:creationId xmlns:a16="http://schemas.microsoft.com/office/drawing/2014/main" id="{79DDA462-03F3-47BE-87EA-026F6A9C33D4}"/>
              </a:ext>
            </a:extLst>
          </xdr:cNvPr>
          <xdr:cNvSpPr txBox="1">
            <a:spLocks noChangeArrowheads="1"/>
          </xdr:cNvSpPr>
        </xdr:nvSpPr>
        <xdr:spPr bwMode="auto">
          <a:xfrm>
            <a:off x="2617426" y="4966092"/>
            <a:ext cx="962387" cy="216563"/>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EXTRA DAY B</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7" name="Picture 106" descr="TIMETABLE - OAK BAY HIGH SCHOOL CHOIR">
            <a:extLst>
              <a:ext uri="{FF2B5EF4-FFF2-40B4-BE49-F238E27FC236}">
                <a16:creationId xmlns:a16="http://schemas.microsoft.com/office/drawing/2014/main" id="{6DF393FF-B1DD-4DE2-A945-8755EFFF6228}"/>
              </a:ext>
            </a:extLst>
          </xdr:cNvPr>
          <xdr:cNvPicPr/>
        </xdr:nvPicPr>
        <xdr:blipFill rotWithShape="1">
          <a:blip xmlns:r="http://schemas.openxmlformats.org/officeDocument/2006/relationships" r:embed="rId37" cstate="hqprint">
            <a:extLst>
              <a:ext uri="{28A0092B-C50C-407E-A947-70E740481C1C}">
                <a14:useLocalDpi xmlns:a14="http://schemas.microsoft.com/office/drawing/2010/main" val="0"/>
              </a:ext>
            </a:extLst>
          </a:blip>
          <a:srcRect l="5825" t="14750" r="8252" b="19625"/>
          <a:stretch/>
        </xdr:blipFill>
        <xdr:spPr bwMode="auto">
          <a:xfrm>
            <a:off x="2619375" y="5199062"/>
            <a:ext cx="982663" cy="770469"/>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3</xdr:col>
      <xdr:colOff>484176</xdr:colOff>
      <xdr:row>24</xdr:row>
      <xdr:rowOff>100404</xdr:rowOff>
    </xdr:from>
    <xdr:to>
      <xdr:col>5</xdr:col>
      <xdr:colOff>101589</xdr:colOff>
      <xdr:row>30</xdr:row>
      <xdr:rowOff>56093</xdr:rowOff>
    </xdr:to>
    <xdr:grpSp>
      <xdr:nvGrpSpPr>
        <xdr:cNvPr id="113" name="Group 112">
          <a:hlinkClick xmlns:r="http://schemas.openxmlformats.org/officeDocument/2006/relationships" r:id="rId38"/>
          <a:extLst>
            <a:ext uri="{FF2B5EF4-FFF2-40B4-BE49-F238E27FC236}">
              <a16:creationId xmlns:a16="http://schemas.microsoft.com/office/drawing/2014/main" id="{67C04E9A-7243-474C-B901-365B1556CFBD}"/>
            </a:ext>
          </a:extLst>
        </xdr:cNvPr>
        <xdr:cNvGrpSpPr/>
      </xdr:nvGrpSpPr>
      <xdr:grpSpPr>
        <a:xfrm>
          <a:off x="2598726" y="5282004"/>
          <a:ext cx="969963" cy="984389"/>
          <a:chOff x="4730750" y="4958155"/>
          <a:chExt cx="982663" cy="1003439"/>
        </a:xfrm>
      </xdr:grpSpPr>
      <xdr:sp macro="" textlink="">
        <xdr:nvSpPr>
          <xdr:cNvPr id="31" name="Text Box 2">
            <a:extLst>
              <a:ext uri="{FF2B5EF4-FFF2-40B4-BE49-F238E27FC236}">
                <a16:creationId xmlns:a16="http://schemas.microsoft.com/office/drawing/2014/main" id="{FD7D3C63-4240-4D9A-AA8C-D683379813D5}"/>
              </a:ext>
            </a:extLst>
          </xdr:cNvPr>
          <xdr:cNvSpPr txBox="1">
            <a:spLocks noChangeArrowheads="1"/>
          </xdr:cNvSpPr>
        </xdr:nvSpPr>
        <xdr:spPr bwMode="auto">
          <a:xfrm>
            <a:off x="4747487" y="4958155"/>
            <a:ext cx="943701" cy="216563"/>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EXTRA DAY C</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8" name="Picture 107" descr="TIMETABLE - OAK BAY HIGH SCHOOL CHOIR">
            <a:extLst>
              <a:ext uri="{FF2B5EF4-FFF2-40B4-BE49-F238E27FC236}">
                <a16:creationId xmlns:a16="http://schemas.microsoft.com/office/drawing/2014/main" id="{2845DA4E-6238-46AA-B0F5-513E774DC400}"/>
              </a:ext>
            </a:extLst>
          </xdr:cNvPr>
          <xdr:cNvPicPr/>
        </xdr:nvPicPr>
        <xdr:blipFill rotWithShape="1">
          <a:blip xmlns:r="http://schemas.openxmlformats.org/officeDocument/2006/relationships" r:embed="rId39" cstate="hqprint">
            <a:extLst>
              <a:ext uri="{28A0092B-C50C-407E-A947-70E740481C1C}">
                <a14:useLocalDpi xmlns:a14="http://schemas.microsoft.com/office/drawing/2010/main" val="0"/>
              </a:ext>
            </a:extLst>
          </a:blip>
          <a:srcRect l="5825" t="14750" r="8252" b="19625"/>
          <a:stretch/>
        </xdr:blipFill>
        <xdr:spPr bwMode="auto">
          <a:xfrm>
            <a:off x="4730750" y="5191125"/>
            <a:ext cx="982663" cy="770469"/>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5</xdr:col>
      <xdr:colOff>317512</xdr:colOff>
      <xdr:row>24</xdr:row>
      <xdr:rowOff>96812</xdr:rowOff>
    </xdr:from>
    <xdr:to>
      <xdr:col>6</xdr:col>
      <xdr:colOff>617550</xdr:colOff>
      <xdr:row>30</xdr:row>
      <xdr:rowOff>64032</xdr:rowOff>
    </xdr:to>
    <xdr:grpSp>
      <xdr:nvGrpSpPr>
        <xdr:cNvPr id="115" name="Group 114">
          <a:hlinkClick xmlns:r="http://schemas.openxmlformats.org/officeDocument/2006/relationships" r:id="rId40"/>
          <a:extLst>
            <a:ext uri="{FF2B5EF4-FFF2-40B4-BE49-F238E27FC236}">
              <a16:creationId xmlns:a16="http://schemas.microsoft.com/office/drawing/2014/main" id="{408F783F-DBB0-44C7-B7CF-903BD18C6349}"/>
            </a:ext>
          </a:extLst>
        </xdr:cNvPr>
        <xdr:cNvGrpSpPr/>
      </xdr:nvGrpSpPr>
      <xdr:grpSpPr>
        <a:xfrm>
          <a:off x="3784612" y="5278412"/>
          <a:ext cx="976313" cy="995920"/>
          <a:chOff x="3159125" y="4938687"/>
          <a:chExt cx="982663" cy="1014970"/>
        </a:xfrm>
      </xdr:grpSpPr>
      <xdr:sp macro="" textlink="">
        <xdr:nvSpPr>
          <xdr:cNvPr id="34" name="Text Box 2">
            <a:extLst>
              <a:ext uri="{FF2B5EF4-FFF2-40B4-BE49-F238E27FC236}">
                <a16:creationId xmlns:a16="http://schemas.microsoft.com/office/drawing/2014/main" id="{FFC7A5D3-0827-4C19-9861-5118658DDE3C}"/>
              </a:ext>
            </a:extLst>
          </xdr:cNvPr>
          <xdr:cNvSpPr txBox="1">
            <a:spLocks noChangeArrowheads="1"/>
          </xdr:cNvSpPr>
        </xdr:nvSpPr>
        <xdr:spPr bwMode="auto">
          <a:xfrm>
            <a:off x="3206388" y="4938687"/>
            <a:ext cx="881425" cy="221950"/>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EARLY DIS 1</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9" name="Picture 108" descr="TIMETABLE - OAK BAY HIGH SCHOOL CHOIR">
            <a:extLst>
              <a:ext uri="{FF2B5EF4-FFF2-40B4-BE49-F238E27FC236}">
                <a16:creationId xmlns:a16="http://schemas.microsoft.com/office/drawing/2014/main" id="{03522258-BE27-4A52-B0CE-25C8E2F03BD3}"/>
              </a:ext>
            </a:extLst>
          </xdr:cNvPr>
          <xdr:cNvPicPr/>
        </xdr:nvPicPr>
        <xdr:blipFill rotWithShape="1">
          <a:blip xmlns:r="http://schemas.openxmlformats.org/officeDocument/2006/relationships" r:embed="rId41" cstate="hqprint">
            <a:extLst>
              <a:ext uri="{28A0092B-C50C-407E-A947-70E740481C1C}">
                <a14:useLocalDpi xmlns:a14="http://schemas.microsoft.com/office/drawing/2010/main" val="0"/>
              </a:ext>
            </a:extLst>
          </a:blip>
          <a:srcRect l="5825" t="14750" r="8252" b="19625"/>
          <a:stretch/>
        </xdr:blipFill>
        <xdr:spPr bwMode="auto">
          <a:xfrm>
            <a:off x="3159125" y="5183188"/>
            <a:ext cx="982663" cy="770469"/>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7</xdr:col>
      <xdr:colOff>182562</xdr:colOff>
      <xdr:row>24</xdr:row>
      <xdr:rowOff>104748</xdr:rowOff>
    </xdr:from>
    <xdr:to>
      <xdr:col>8</xdr:col>
      <xdr:colOff>633412</xdr:colOff>
      <xdr:row>30</xdr:row>
      <xdr:rowOff>56094</xdr:rowOff>
    </xdr:to>
    <xdr:grpSp>
      <xdr:nvGrpSpPr>
        <xdr:cNvPr id="114" name="Group 113">
          <a:hlinkClick xmlns:r="http://schemas.openxmlformats.org/officeDocument/2006/relationships" r:id="rId42"/>
          <a:extLst>
            <a:ext uri="{FF2B5EF4-FFF2-40B4-BE49-F238E27FC236}">
              <a16:creationId xmlns:a16="http://schemas.microsoft.com/office/drawing/2014/main" id="{8E8E4BCE-2143-4C82-8333-8A21671E0CE6}"/>
            </a:ext>
          </a:extLst>
        </xdr:cNvPr>
        <xdr:cNvGrpSpPr/>
      </xdr:nvGrpSpPr>
      <xdr:grpSpPr>
        <a:xfrm>
          <a:off x="5002212" y="5286348"/>
          <a:ext cx="1250950" cy="980046"/>
          <a:chOff x="5040312" y="4946623"/>
          <a:chExt cx="982663" cy="999096"/>
        </a:xfrm>
      </xdr:grpSpPr>
      <xdr:sp macro="" textlink="">
        <xdr:nvSpPr>
          <xdr:cNvPr id="37" name="Text Box 2">
            <a:extLst>
              <a:ext uri="{FF2B5EF4-FFF2-40B4-BE49-F238E27FC236}">
                <a16:creationId xmlns:a16="http://schemas.microsoft.com/office/drawing/2014/main" id="{24A2B906-933F-4AAC-A81E-595126DACD41}"/>
              </a:ext>
            </a:extLst>
          </xdr:cNvPr>
          <xdr:cNvSpPr txBox="1">
            <a:spLocks noChangeArrowheads="1"/>
          </xdr:cNvSpPr>
        </xdr:nvSpPr>
        <xdr:spPr bwMode="auto">
          <a:xfrm>
            <a:off x="5085625" y="4946623"/>
            <a:ext cx="875437" cy="223593"/>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EARLY DIS 2</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10" name="Picture 109" descr="TIMETABLE - OAK BAY HIGH SCHOOL CHOIR">
            <a:extLst>
              <a:ext uri="{FF2B5EF4-FFF2-40B4-BE49-F238E27FC236}">
                <a16:creationId xmlns:a16="http://schemas.microsoft.com/office/drawing/2014/main" id="{0CEF0937-2345-48EC-A8B4-03B00163D9B7}"/>
              </a:ext>
            </a:extLst>
          </xdr:cNvPr>
          <xdr:cNvPicPr/>
        </xdr:nvPicPr>
        <xdr:blipFill rotWithShape="1">
          <a:blip xmlns:r="http://schemas.openxmlformats.org/officeDocument/2006/relationships" r:embed="rId43" cstate="hqprint">
            <a:extLst>
              <a:ext uri="{28A0092B-C50C-407E-A947-70E740481C1C}">
                <a14:useLocalDpi xmlns:a14="http://schemas.microsoft.com/office/drawing/2010/main" val="0"/>
              </a:ext>
            </a:extLst>
          </a:blip>
          <a:srcRect l="5825" t="14750" r="8252" b="19625"/>
          <a:stretch/>
        </xdr:blipFill>
        <xdr:spPr bwMode="auto">
          <a:xfrm>
            <a:off x="5040312" y="5175250"/>
            <a:ext cx="982663" cy="770469"/>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419100</xdr:colOff>
      <xdr:row>4</xdr:row>
      <xdr:rowOff>228600</xdr:rowOff>
    </xdr:from>
    <xdr:to>
      <xdr:col>8</xdr:col>
      <xdr:colOff>1063626</xdr:colOff>
      <xdr:row>6</xdr:row>
      <xdr:rowOff>247650</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6184900" y="2857500"/>
          <a:ext cx="3489326" cy="1365250"/>
          <a:chOff x="5678717" y="2324100"/>
          <a:chExt cx="2765426" cy="1187450"/>
        </a:xfrm>
      </xdr:grpSpPr>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9</xdr:col>
      <xdr:colOff>1257300</xdr:colOff>
      <xdr:row>2</xdr:row>
      <xdr:rowOff>558800</xdr:rowOff>
    </xdr:to>
    <xdr:pic>
      <xdr:nvPicPr>
        <xdr:cNvPr id="6" name="Picture 5">
          <a:hlinkClick xmlns:r="http://schemas.openxmlformats.org/officeDocument/2006/relationships" r:id="rId2"/>
          <a:extLst>
            <a:ext uri="{FF2B5EF4-FFF2-40B4-BE49-F238E27FC236}">
              <a16:creationId xmlns:a16="http://schemas.microsoft.com/office/drawing/2014/main" id="{80BDFD61-0CE7-45FE-895D-58D4479F2A80}"/>
            </a:ext>
          </a:extLst>
        </xdr:cNvPr>
        <xdr:cNvPicPr>
          <a:picLocks noChangeAspect="1"/>
        </xdr:cNvPicPr>
      </xdr:nvPicPr>
      <xdr:blipFill>
        <a:blip xmlns:r="http://schemas.openxmlformats.org/officeDocument/2006/relationships" r:embed="rId3"/>
        <a:stretch>
          <a:fillRect/>
        </a:stretch>
      </xdr:blipFill>
      <xdr:spPr>
        <a:xfrm>
          <a:off x="8991600" y="444500"/>
          <a:ext cx="1257300" cy="1155700"/>
        </a:xfrm>
        <a:prstGeom prst="rect">
          <a:avLst/>
        </a:prstGeom>
      </xdr:spPr>
    </xdr:pic>
    <xdr:clientData fPrintsWithSheet="0"/>
  </xdr:twoCellAnchor>
  <xdr:twoCellAnchor>
    <xdr:from>
      <xdr:col>13</xdr:col>
      <xdr:colOff>419100</xdr:colOff>
      <xdr:row>4</xdr:row>
      <xdr:rowOff>660400</xdr:rowOff>
    </xdr:from>
    <xdr:to>
      <xdr:col>14</xdr:col>
      <xdr:colOff>265112</xdr:colOff>
      <xdr:row>6</xdr:row>
      <xdr:rowOff>433387</xdr:rowOff>
    </xdr:to>
    <xdr:grpSp>
      <xdr:nvGrpSpPr>
        <xdr:cNvPr id="7" name="Group 6">
          <a:hlinkClick xmlns:r="http://schemas.openxmlformats.org/officeDocument/2006/relationships" r:id="rId4"/>
          <a:extLst>
            <a:ext uri="{FF2B5EF4-FFF2-40B4-BE49-F238E27FC236}">
              <a16:creationId xmlns:a16="http://schemas.microsoft.com/office/drawing/2014/main" id="{3264B02A-7D33-468A-BF41-341E2B1FAC9B}"/>
            </a:ext>
          </a:extLst>
        </xdr:cNvPr>
        <xdr:cNvGrpSpPr/>
      </xdr:nvGrpSpPr>
      <xdr:grpSpPr>
        <a:xfrm>
          <a:off x="15049500" y="3289300"/>
          <a:ext cx="976312" cy="1119187"/>
          <a:chOff x="9001125" y="488157"/>
          <a:chExt cx="976312" cy="1119187"/>
        </a:xfrm>
      </xdr:grpSpPr>
      <xdr:pic>
        <xdr:nvPicPr>
          <xdr:cNvPr id="8" name="Picture 7">
            <a:extLst>
              <a:ext uri="{FF2B5EF4-FFF2-40B4-BE49-F238E27FC236}">
                <a16:creationId xmlns:a16="http://schemas.microsoft.com/office/drawing/2014/main" id="{7F5CD577-DE42-4505-AA15-F6370905C408}"/>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C15FC9E9-8B01-44B2-B32E-1C5EC9FB2FF5}"/>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AF3B5636-3C9C-40C5-B064-A74FD87BC186}"/>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393700</xdr:colOff>
      <xdr:row>4</xdr:row>
      <xdr:rowOff>203200</xdr:rowOff>
    </xdr:from>
    <xdr:to>
      <xdr:col>8</xdr:col>
      <xdr:colOff>1038226</xdr:colOff>
      <xdr:row>6</xdr:row>
      <xdr:rowOff>222250</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6159500" y="2819400"/>
          <a:ext cx="3438526" cy="1365250"/>
          <a:chOff x="5678717" y="2324100"/>
          <a:chExt cx="2765426" cy="1187450"/>
        </a:xfrm>
      </xdr:grpSpPr>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9</xdr:col>
      <xdr:colOff>1358900</xdr:colOff>
      <xdr:row>2</xdr:row>
      <xdr:rowOff>558800</xdr:rowOff>
    </xdr:to>
    <xdr:pic>
      <xdr:nvPicPr>
        <xdr:cNvPr id="6" name="Picture 5">
          <a:hlinkClick xmlns:r="http://schemas.openxmlformats.org/officeDocument/2006/relationships" r:id="rId2"/>
          <a:extLst>
            <a:ext uri="{FF2B5EF4-FFF2-40B4-BE49-F238E27FC236}">
              <a16:creationId xmlns:a16="http://schemas.microsoft.com/office/drawing/2014/main" id="{FE5D1445-120B-4772-9D54-AF77066E630D}"/>
            </a:ext>
          </a:extLst>
        </xdr:cNvPr>
        <xdr:cNvPicPr>
          <a:picLocks noChangeAspect="1"/>
        </xdr:cNvPicPr>
      </xdr:nvPicPr>
      <xdr:blipFill>
        <a:blip xmlns:r="http://schemas.openxmlformats.org/officeDocument/2006/relationships" r:embed="rId3"/>
        <a:stretch>
          <a:fillRect/>
        </a:stretch>
      </xdr:blipFill>
      <xdr:spPr>
        <a:xfrm>
          <a:off x="8991600" y="444500"/>
          <a:ext cx="1358900" cy="1155700"/>
        </a:xfrm>
        <a:prstGeom prst="rect">
          <a:avLst/>
        </a:prstGeom>
      </xdr:spPr>
    </xdr:pic>
    <xdr:clientData fPrintsWithSheet="0"/>
  </xdr:twoCellAnchor>
  <xdr:twoCellAnchor>
    <xdr:from>
      <xdr:col>13</xdr:col>
      <xdr:colOff>368300</xdr:colOff>
      <xdr:row>4</xdr:row>
      <xdr:rowOff>609600</xdr:rowOff>
    </xdr:from>
    <xdr:to>
      <xdr:col>14</xdr:col>
      <xdr:colOff>214312</xdr:colOff>
      <xdr:row>6</xdr:row>
      <xdr:rowOff>382587</xdr:rowOff>
    </xdr:to>
    <xdr:grpSp>
      <xdr:nvGrpSpPr>
        <xdr:cNvPr id="7" name="Group 6">
          <a:hlinkClick xmlns:r="http://schemas.openxmlformats.org/officeDocument/2006/relationships" r:id="rId4"/>
          <a:extLst>
            <a:ext uri="{FF2B5EF4-FFF2-40B4-BE49-F238E27FC236}">
              <a16:creationId xmlns:a16="http://schemas.microsoft.com/office/drawing/2014/main" id="{55F83A16-8AEF-46F6-8200-F0724EE6115C}"/>
            </a:ext>
          </a:extLst>
        </xdr:cNvPr>
        <xdr:cNvGrpSpPr/>
      </xdr:nvGrpSpPr>
      <xdr:grpSpPr>
        <a:xfrm>
          <a:off x="15036800" y="3225800"/>
          <a:ext cx="976312" cy="1119187"/>
          <a:chOff x="9001125" y="488157"/>
          <a:chExt cx="976312" cy="1119187"/>
        </a:xfrm>
      </xdr:grpSpPr>
      <xdr:pic>
        <xdr:nvPicPr>
          <xdr:cNvPr id="8" name="Picture 7">
            <a:extLst>
              <a:ext uri="{FF2B5EF4-FFF2-40B4-BE49-F238E27FC236}">
                <a16:creationId xmlns:a16="http://schemas.microsoft.com/office/drawing/2014/main" id="{F036663B-B8DC-4D32-AF30-3FB9F88A4E8B}"/>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AC1C970F-9CD5-48CA-9D67-6CACE14C8A82}"/>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C94D353B-D5FB-4107-9243-A0D65FFEDB0A}"/>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431800</xdr:colOff>
      <xdr:row>4</xdr:row>
      <xdr:rowOff>228600</xdr:rowOff>
    </xdr:from>
    <xdr:to>
      <xdr:col>8</xdr:col>
      <xdr:colOff>1076326</xdr:colOff>
      <xdr:row>6</xdr:row>
      <xdr:rowOff>247650</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6197600" y="2857500"/>
          <a:ext cx="3438526" cy="1365250"/>
          <a:chOff x="5678717" y="2324100"/>
          <a:chExt cx="2765426" cy="1187450"/>
        </a:xfrm>
      </xdr:grpSpPr>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9</xdr:col>
      <xdr:colOff>1282700</xdr:colOff>
      <xdr:row>2</xdr:row>
      <xdr:rowOff>558800</xdr:rowOff>
    </xdr:to>
    <xdr:pic>
      <xdr:nvPicPr>
        <xdr:cNvPr id="6" name="Picture 5">
          <a:hlinkClick xmlns:r="http://schemas.openxmlformats.org/officeDocument/2006/relationships" r:id="rId2"/>
          <a:extLst>
            <a:ext uri="{FF2B5EF4-FFF2-40B4-BE49-F238E27FC236}">
              <a16:creationId xmlns:a16="http://schemas.microsoft.com/office/drawing/2014/main" id="{F5C5B8A3-CD81-48FF-86F9-F7D1E61411AD}"/>
            </a:ext>
          </a:extLst>
        </xdr:cNvPr>
        <xdr:cNvPicPr>
          <a:picLocks noChangeAspect="1"/>
        </xdr:cNvPicPr>
      </xdr:nvPicPr>
      <xdr:blipFill>
        <a:blip xmlns:r="http://schemas.openxmlformats.org/officeDocument/2006/relationships" r:embed="rId3"/>
        <a:stretch>
          <a:fillRect/>
        </a:stretch>
      </xdr:blipFill>
      <xdr:spPr>
        <a:xfrm>
          <a:off x="8991600" y="444500"/>
          <a:ext cx="1282700" cy="1155700"/>
        </a:xfrm>
        <a:prstGeom prst="rect">
          <a:avLst/>
        </a:prstGeom>
      </xdr:spPr>
    </xdr:pic>
    <xdr:clientData fPrintsWithSheet="0"/>
  </xdr:twoCellAnchor>
  <xdr:twoCellAnchor>
    <xdr:from>
      <xdr:col>13</xdr:col>
      <xdr:colOff>368300</xdr:colOff>
      <xdr:row>4</xdr:row>
      <xdr:rowOff>596900</xdr:rowOff>
    </xdr:from>
    <xdr:to>
      <xdr:col>14</xdr:col>
      <xdr:colOff>214312</xdr:colOff>
      <xdr:row>6</xdr:row>
      <xdr:rowOff>369887</xdr:rowOff>
    </xdr:to>
    <xdr:grpSp>
      <xdr:nvGrpSpPr>
        <xdr:cNvPr id="7" name="Group 6">
          <a:hlinkClick xmlns:r="http://schemas.openxmlformats.org/officeDocument/2006/relationships" r:id="rId4"/>
          <a:extLst>
            <a:ext uri="{FF2B5EF4-FFF2-40B4-BE49-F238E27FC236}">
              <a16:creationId xmlns:a16="http://schemas.microsoft.com/office/drawing/2014/main" id="{DE345B2A-2DC2-4A83-A571-AF3FA6007CEB}"/>
            </a:ext>
          </a:extLst>
        </xdr:cNvPr>
        <xdr:cNvGrpSpPr/>
      </xdr:nvGrpSpPr>
      <xdr:grpSpPr>
        <a:xfrm>
          <a:off x="14960600" y="3225800"/>
          <a:ext cx="976312" cy="1119187"/>
          <a:chOff x="9001125" y="488157"/>
          <a:chExt cx="976312" cy="1119187"/>
        </a:xfrm>
      </xdr:grpSpPr>
      <xdr:pic>
        <xdr:nvPicPr>
          <xdr:cNvPr id="8" name="Picture 7">
            <a:extLst>
              <a:ext uri="{FF2B5EF4-FFF2-40B4-BE49-F238E27FC236}">
                <a16:creationId xmlns:a16="http://schemas.microsoft.com/office/drawing/2014/main" id="{886A7442-FC39-4AE8-B65D-769AEF83D7A0}"/>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3B65E0B4-F67C-439A-9347-A8941F04944E}"/>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EE72D77F-BFC0-4C25-9193-7462853C7D91}"/>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355600</xdr:colOff>
      <xdr:row>4</xdr:row>
      <xdr:rowOff>241300</xdr:rowOff>
    </xdr:from>
    <xdr:to>
      <xdr:col>8</xdr:col>
      <xdr:colOff>1000126</xdr:colOff>
      <xdr:row>6</xdr:row>
      <xdr:rowOff>260350</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6121400" y="2844800"/>
          <a:ext cx="3489326" cy="1365250"/>
          <a:chOff x="5678717" y="2324100"/>
          <a:chExt cx="2765426" cy="1187450"/>
        </a:xfrm>
      </xdr:grpSpPr>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9</xdr:col>
      <xdr:colOff>1257300</xdr:colOff>
      <xdr:row>2</xdr:row>
      <xdr:rowOff>558800</xdr:rowOff>
    </xdr:to>
    <xdr:pic>
      <xdr:nvPicPr>
        <xdr:cNvPr id="6" name="Picture 5">
          <a:hlinkClick xmlns:r="http://schemas.openxmlformats.org/officeDocument/2006/relationships" r:id="rId2"/>
          <a:extLst>
            <a:ext uri="{FF2B5EF4-FFF2-40B4-BE49-F238E27FC236}">
              <a16:creationId xmlns:a16="http://schemas.microsoft.com/office/drawing/2014/main" id="{9A80BB35-4416-4CD5-9B64-9E0D78E4A580}"/>
            </a:ext>
          </a:extLst>
        </xdr:cNvPr>
        <xdr:cNvPicPr>
          <a:picLocks noChangeAspect="1"/>
        </xdr:cNvPicPr>
      </xdr:nvPicPr>
      <xdr:blipFill>
        <a:blip xmlns:r="http://schemas.openxmlformats.org/officeDocument/2006/relationships" r:embed="rId3"/>
        <a:stretch>
          <a:fillRect/>
        </a:stretch>
      </xdr:blipFill>
      <xdr:spPr>
        <a:xfrm>
          <a:off x="8991600" y="444500"/>
          <a:ext cx="1257300" cy="1155700"/>
        </a:xfrm>
        <a:prstGeom prst="rect">
          <a:avLst/>
        </a:prstGeom>
      </xdr:spPr>
    </xdr:pic>
    <xdr:clientData fPrintsWithSheet="0"/>
  </xdr:twoCellAnchor>
  <xdr:twoCellAnchor>
    <xdr:from>
      <xdr:col>13</xdr:col>
      <xdr:colOff>381000</xdr:colOff>
      <xdr:row>4</xdr:row>
      <xdr:rowOff>520700</xdr:rowOff>
    </xdr:from>
    <xdr:to>
      <xdr:col>14</xdr:col>
      <xdr:colOff>227012</xdr:colOff>
      <xdr:row>6</xdr:row>
      <xdr:rowOff>293687</xdr:rowOff>
    </xdr:to>
    <xdr:grpSp>
      <xdr:nvGrpSpPr>
        <xdr:cNvPr id="7" name="Group 6">
          <a:hlinkClick xmlns:r="http://schemas.openxmlformats.org/officeDocument/2006/relationships" r:id="rId4"/>
          <a:extLst>
            <a:ext uri="{FF2B5EF4-FFF2-40B4-BE49-F238E27FC236}">
              <a16:creationId xmlns:a16="http://schemas.microsoft.com/office/drawing/2014/main" id="{99965A9F-ED07-402B-96BB-14CD0857F924}"/>
            </a:ext>
          </a:extLst>
        </xdr:cNvPr>
        <xdr:cNvGrpSpPr/>
      </xdr:nvGrpSpPr>
      <xdr:grpSpPr>
        <a:xfrm>
          <a:off x="15049500" y="3124200"/>
          <a:ext cx="976312" cy="1119187"/>
          <a:chOff x="9001125" y="488157"/>
          <a:chExt cx="976312" cy="1119187"/>
        </a:xfrm>
      </xdr:grpSpPr>
      <xdr:pic>
        <xdr:nvPicPr>
          <xdr:cNvPr id="8" name="Picture 7">
            <a:extLst>
              <a:ext uri="{FF2B5EF4-FFF2-40B4-BE49-F238E27FC236}">
                <a16:creationId xmlns:a16="http://schemas.microsoft.com/office/drawing/2014/main" id="{B5F6B7E9-1EC0-4687-A28E-AE08437481C8}"/>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CBCA20DD-D792-4DB4-A5EF-1C42FF9FE360}"/>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1EBF5A2C-E462-4B47-A8DE-4959F7501B98}"/>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419100</xdr:colOff>
      <xdr:row>4</xdr:row>
      <xdr:rowOff>203200</xdr:rowOff>
    </xdr:from>
    <xdr:to>
      <xdr:col>8</xdr:col>
      <xdr:colOff>1063626</xdr:colOff>
      <xdr:row>6</xdr:row>
      <xdr:rowOff>222250</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6184900" y="2832100"/>
          <a:ext cx="3463926" cy="1365250"/>
          <a:chOff x="5678717" y="2324100"/>
          <a:chExt cx="2765426" cy="1187450"/>
        </a:xfrm>
      </xdr:grpSpPr>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14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9</xdr:col>
      <xdr:colOff>1257300</xdr:colOff>
      <xdr:row>2</xdr:row>
      <xdr:rowOff>558800</xdr:rowOff>
    </xdr:to>
    <xdr:pic>
      <xdr:nvPicPr>
        <xdr:cNvPr id="6" name="Picture 5">
          <a:hlinkClick xmlns:r="http://schemas.openxmlformats.org/officeDocument/2006/relationships" r:id="rId2"/>
          <a:extLst>
            <a:ext uri="{FF2B5EF4-FFF2-40B4-BE49-F238E27FC236}">
              <a16:creationId xmlns:a16="http://schemas.microsoft.com/office/drawing/2014/main" id="{680C7F95-9D3F-4A18-93F6-CE1234C2A276}"/>
            </a:ext>
          </a:extLst>
        </xdr:cNvPr>
        <xdr:cNvPicPr>
          <a:picLocks noChangeAspect="1"/>
        </xdr:cNvPicPr>
      </xdr:nvPicPr>
      <xdr:blipFill>
        <a:blip xmlns:r="http://schemas.openxmlformats.org/officeDocument/2006/relationships" r:embed="rId3"/>
        <a:stretch>
          <a:fillRect/>
        </a:stretch>
      </xdr:blipFill>
      <xdr:spPr>
        <a:xfrm>
          <a:off x="8991600" y="444500"/>
          <a:ext cx="1257300" cy="1155700"/>
        </a:xfrm>
        <a:prstGeom prst="rect">
          <a:avLst/>
        </a:prstGeom>
      </xdr:spPr>
    </xdr:pic>
    <xdr:clientData fPrintsWithSheet="0"/>
  </xdr:twoCellAnchor>
  <xdr:twoCellAnchor>
    <xdr:from>
      <xdr:col>13</xdr:col>
      <xdr:colOff>355600</xdr:colOff>
      <xdr:row>4</xdr:row>
      <xdr:rowOff>469900</xdr:rowOff>
    </xdr:from>
    <xdr:to>
      <xdr:col>14</xdr:col>
      <xdr:colOff>201612</xdr:colOff>
      <xdr:row>6</xdr:row>
      <xdr:rowOff>242887</xdr:rowOff>
    </xdr:to>
    <xdr:grpSp>
      <xdr:nvGrpSpPr>
        <xdr:cNvPr id="7" name="Group 6">
          <a:hlinkClick xmlns:r="http://schemas.openxmlformats.org/officeDocument/2006/relationships" r:id="rId4"/>
          <a:extLst>
            <a:ext uri="{FF2B5EF4-FFF2-40B4-BE49-F238E27FC236}">
              <a16:creationId xmlns:a16="http://schemas.microsoft.com/office/drawing/2014/main" id="{F701DFDF-F4F9-4700-96EF-F8F17A34A945}"/>
            </a:ext>
          </a:extLst>
        </xdr:cNvPr>
        <xdr:cNvGrpSpPr/>
      </xdr:nvGrpSpPr>
      <xdr:grpSpPr>
        <a:xfrm>
          <a:off x="14744700" y="3098800"/>
          <a:ext cx="976312" cy="1119187"/>
          <a:chOff x="9001125" y="488157"/>
          <a:chExt cx="976312" cy="1119187"/>
        </a:xfrm>
      </xdr:grpSpPr>
      <xdr:pic>
        <xdr:nvPicPr>
          <xdr:cNvPr id="8" name="Picture 7">
            <a:extLst>
              <a:ext uri="{FF2B5EF4-FFF2-40B4-BE49-F238E27FC236}">
                <a16:creationId xmlns:a16="http://schemas.microsoft.com/office/drawing/2014/main" id="{D157E819-DFD4-45F3-AF32-2CA2F1B4956F}"/>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4B93602D-C0C6-4682-AFD2-8EC93C9EC638}"/>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24EC694B-E52A-406C-A498-44AFEADECD92}"/>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457200</xdr:colOff>
      <xdr:row>4</xdr:row>
      <xdr:rowOff>215900</xdr:rowOff>
    </xdr:from>
    <xdr:to>
      <xdr:col>8</xdr:col>
      <xdr:colOff>1101726</xdr:colOff>
      <xdr:row>6</xdr:row>
      <xdr:rowOff>234950</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6223000" y="2844800"/>
          <a:ext cx="3463926" cy="1365250"/>
          <a:chOff x="5678717" y="2324100"/>
          <a:chExt cx="2765426" cy="1187450"/>
        </a:xfrm>
      </xdr:grpSpPr>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15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9</xdr:col>
      <xdr:colOff>1257300</xdr:colOff>
      <xdr:row>2</xdr:row>
      <xdr:rowOff>558800</xdr:rowOff>
    </xdr:to>
    <xdr:pic>
      <xdr:nvPicPr>
        <xdr:cNvPr id="6" name="Picture 5">
          <a:hlinkClick xmlns:r="http://schemas.openxmlformats.org/officeDocument/2006/relationships" r:id="rId2"/>
          <a:extLst>
            <a:ext uri="{FF2B5EF4-FFF2-40B4-BE49-F238E27FC236}">
              <a16:creationId xmlns:a16="http://schemas.microsoft.com/office/drawing/2014/main" id="{14CC4BDB-FEDE-496A-B62E-10AB8E0CAEAA}"/>
            </a:ext>
          </a:extLst>
        </xdr:cNvPr>
        <xdr:cNvPicPr>
          <a:picLocks noChangeAspect="1"/>
        </xdr:cNvPicPr>
      </xdr:nvPicPr>
      <xdr:blipFill>
        <a:blip xmlns:r="http://schemas.openxmlformats.org/officeDocument/2006/relationships" r:embed="rId3"/>
        <a:stretch>
          <a:fillRect/>
        </a:stretch>
      </xdr:blipFill>
      <xdr:spPr>
        <a:xfrm>
          <a:off x="8991600" y="444500"/>
          <a:ext cx="1257300" cy="1155700"/>
        </a:xfrm>
        <a:prstGeom prst="rect">
          <a:avLst/>
        </a:prstGeom>
      </xdr:spPr>
    </xdr:pic>
    <xdr:clientData fPrintsWithSheet="0"/>
  </xdr:twoCellAnchor>
  <xdr:twoCellAnchor>
    <xdr:from>
      <xdr:col>13</xdr:col>
      <xdr:colOff>419100</xdr:colOff>
      <xdr:row>4</xdr:row>
      <xdr:rowOff>495300</xdr:rowOff>
    </xdr:from>
    <xdr:to>
      <xdr:col>14</xdr:col>
      <xdr:colOff>265112</xdr:colOff>
      <xdr:row>6</xdr:row>
      <xdr:rowOff>268287</xdr:rowOff>
    </xdr:to>
    <xdr:grpSp>
      <xdr:nvGrpSpPr>
        <xdr:cNvPr id="7" name="Group 6">
          <a:hlinkClick xmlns:r="http://schemas.openxmlformats.org/officeDocument/2006/relationships" r:id="rId4"/>
          <a:extLst>
            <a:ext uri="{FF2B5EF4-FFF2-40B4-BE49-F238E27FC236}">
              <a16:creationId xmlns:a16="http://schemas.microsoft.com/office/drawing/2014/main" id="{E05AC8EF-962C-4CF0-813A-C2F66AC91E18}"/>
            </a:ext>
          </a:extLst>
        </xdr:cNvPr>
        <xdr:cNvGrpSpPr/>
      </xdr:nvGrpSpPr>
      <xdr:grpSpPr>
        <a:xfrm>
          <a:off x="15049500" y="3124200"/>
          <a:ext cx="976312" cy="1119187"/>
          <a:chOff x="9001125" y="488157"/>
          <a:chExt cx="976312" cy="1119187"/>
        </a:xfrm>
      </xdr:grpSpPr>
      <xdr:pic>
        <xdr:nvPicPr>
          <xdr:cNvPr id="8" name="Picture 7">
            <a:extLst>
              <a:ext uri="{FF2B5EF4-FFF2-40B4-BE49-F238E27FC236}">
                <a16:creationId xmlns:a16="http://schemas.microsoft.com/office/drawing/2014/main" id="{C0226819-C1AC-47D1-96EE-FE569F92D2F7}"/>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853DE314-DFEC-497D-B77F-817D51C05BC2}"/>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309CB8F9-C8A8-4739-A882-8702A97A91AA}"/>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342900</xdr:colOff>
      <xdr:row>4</xdr:row>
      <xdr:rowOff>228600</xdr:rowOff>
    </xdr:from>
    <xdr:to>
      <xdr:col>8</xdr:col>
      <xdr:colOff>987426</xdr:colOff>
      <xdr:row>6</xdr:row>
      <xdr:rowOff>247650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6108700" y="2908300"/>
          <a:ext cx="3463926" cy="1365250"/>
          <a:chOff x="5678717" y="2324100"/>
          <a:chExt cx="2765426" cy="1187450"/>
        </a:xfrm>
      </xdr:grpSpPr>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9</xdr:col>
      <xdr:colOff>1257300</xdr:colOff>
      <xdr:row>3</xdr:row>
      <xdr:rowOff>0</xdr:rowOff>
    </xdr:to>
    <xdr:pic>
      <xdr:nvPicPr>
        <xdr:cNvPr id="6" name="Picture 5">
          <a:hlinkClick xmlns:r="http://schemas.openxmlformats.org/officeDocument/2006/relationships" r:id="rId2"/>
          <a:extLst>
            <a:ext uri="{FF2B5EF4-FFF2-40B4-BE49-F238E27FC236}">
              <a16:creationId xmlns:a16="http://schemas.microsoft.com/office/drawing/2014/main" id="{AC802001-3770-41C5-AF7C-FEB3F1B7874F}"/>
            </a:ext>
          </a:extLst>
        </xdr:cNvPr>
        <xdr:cNvPicPr>
          <a:picLocks noChangeAspect="1"/>
        </xdr:cNvPicPr>
      </xdr:nvPicPr>
      <xdr:blipFill>
        <a:blip xmlns:r="http://schemas.openxmlformats.org/officeDocument/2006/relationships" r:embed="rId3"/>
        <a:stretch>
          <a:fillRect/>
        </a:stretch>
      </xdr:blipFill>
      <xdr:spPr>
        <a:xfrm>
          <a:off x="8991600" y="444500"/>
          <a:ext cx="1257300" cy="1244600"/>
        </a:xfrm>
        <a:prstGeom prst="rect">
          <a:avLst/>
        </a:prstGeom>
      </xdr:spPr>
    </xdr:pic>
    <xdr:clientData fPrintsWithSheet="0"/>
  </xdr:twoCellAnchor>
  <xdr:twoCellAnchor>
    <xdr:from>
      <xdr:col>13</xdr:col>
      <xdr:colOff>304800</xdr:colOff>
      <xdr:row>4</xdr:row>
      <xdr:rowOff>495300</xdr:rowOff>
    </xdr:from>
    <xdr:to>
      <xdr:col>14</xdr:col>
      <xdr:colOff>150812</xdr:colOff>
      <xdr:row>6</xdr:row>
      <xdr:rowOff>268287</xdr:rowOff>
    </xdr:to>
    <xdr:grpSp>
      <xdr:nvGrpSpPr>
        <xdr:cNvPr id="7" name="Group 6">
          <a:hlinkClick xmlns:r="http://schemas.openxmlformats.org/officeDocument/2006/relationships" r:id="rId4"/>
          <a:extLst>
            <a:ext uri="{FF2B5EF4-FFF2-40B4-BE49-F238E27FC236}">
              <a16:creationId xmlns:a16="http://schemas.microsoft.com/office/drawing/2014/main" id="{383987F6-98FB-436F-A9A0-D4200FFF4CF3}"/>
            </a:ext>
          </a:extLst>
        </xdr:cNvPr>
        <xdr:cNvGrpSpPr/>
      </xdr:nvGrpSpPr>
      <xdr:grpSpPr>
        <a:xfrm>
          <a:off x="14884400" y="3175000"/>
          <a:ext cx="976312" cy="1119187"/>
          <a:chOff x="9001125" y="488157"/>
          <a:chExt cx="976312" cy="1119187"/>
        </a:xfrm>
      </xdr:grpSpPr>
      <xdr:pic>
        <xdr:nvPicPr>
          <xdr:cNvPr id="8" name="Picture 7">
            <a:extLst>
              <a:ext uri="{FF2B5EF4-FFF2-40B4-BE49-F238E27FC236}">
                <a16:creationId xmlns:a16="http://schemas.microsoft.com/office/drawing/2014/main" id="{1B3FB2CD-51B4-4EB4-AF35-B3BF2CF61CEE}"/>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7DC24BF4-779E-40C3-A0D6-1942B4E11047}"/>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CEC84B32-A983-45D7-8E85-44A3C41C147B}"/>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355600</xdr:colOff>
      <xdr:row>4</xdr:row>
      <xdr:rowOff>215900</xdr:rowOff>
    </xdr:from>
    <xdr:to>
      <xdr:col>8</xdr:col>
      <xdr:colOff>1000126</xdr:colOff>
      <xdr:row>6</xdr:row>
      <xdr:rowOff>234950</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6121400" y="2908300"/>
          <a:ext cx="3463926" cy="1365250"/>
          <a:chOff x="5678717" y="2324100"/>
          <a:chExt cx="2765426" cy="1187450"/>
        </a:xfrm>
      </xdr:grpSpPr>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17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0</xdr:colOff>
      <xdr:row>1</xdr:row>
      <xdr:rowOff>0</xdr:rowOff>
    </xdr:from>
    <xdr:to>
      <xdr:col>9</xdr:col>
      <xdr:colOff>1257300</xdr:colOff>
      <xdr:row>2</xdr:row>
      <xdr:rowOff>622300</xdr:rowOff>
    </xdr:to>
    <xdr:pic>
      <xdr:nvPicPr>
        <xdr:cNvPr id="6" name="Picture 5">
          <a:hlinkClick xmlns:r="http://schemas.openxmlformats.org/officeDocument/2006/relationships" r:id="rId2"/>
          <a:extLst>
            <a:ext uri="{FF2B5EF4-FFF2-40B4-BE49-F238E27FC236}">
              <a16:creationId xmlns:a16="http://schemas.microsoft.com/office/drawing/2014/main" id="{7A4FD54C-C563-46B4-8B88-68B0922A84EF}"/>
            </a:ext>
          </a:extLst>
        </xdr:cNvPr>
        <xdr:cNvPicPr>
          <a:picLocks noChangeAspect="1"/>
        </xdr:cNvPicPr>
      </xdr:nvPicPr>
      <xdr:blipFill>
        <a:blip xmlns:r="http://schemas.openxmlformats.org/officeDocument/2006/relationships" r:embed="rId3"/>
        <a:stretch>
          <a:fillRect/>
        </a:stretch>
      </xdr:blipFill>
      <xdr:spPr>
        <a:xfrm>
          <a:off x="8991600" y="444500"/>
          <a:ext cx="1257300" cy="1219200"/>
        </a:xfrm>
        <a:prstGeom prst="rect">
          <a:avLst/>
        </a:prstGeom>
      </xdr:spPr>
    </xdr:pic>
    <xdr:clientData fPrintsWithSheet="0"/>
  </xdr:twoCellAnchor>
  <xdr:twoCellAnchor>
    <xdr:from>
      <xdr:col>13</xdr:col>
      <xdr:colOff>381000</xdr:colOff>
      <xdr:row>4</xdr:row>
      <xdr:rowOff>533400</xdr:rowOff>
    </xdr:from>
    <xdr:to>
      <xdr:col>14</xdr:col>
      <xdr:colOff>227012</xdr:colOff>
      <xdr:row>6</xdr:row>
      <xdr:rowOff>306387</xdr:rowOff>
    </xdr:to>
    <xdr:grpSp>
      <xdr:nvGrpSpPr>
        <xdr:cNvPr id="7" name="Group 6">
          <a:hlinkClick xmlns:r="http://schemas.openxmlformats.org/officeDocument/2006/relationships" r:id="rId4"/>
          <a:extLst>
            <a:ext uri="{FF2B5EF4-FFF2-40B4-BE49-F238E27FC236}">
              <a16:creationId xmlns:a16="http://schemas.microsoft.com/office/drawing/2014/main" id="{B0A63FD1-EA51-4806-BFD6-FFA0BFE26E88}"/>
            </a:ext>
          </a:extLst>
        </xdr:cNvPr>
        <xdr:cNvGrpSpPr/>
      </xdr:nvGrpSpPr>
      <xdr:grpSpPr>
        <a:xfrm>
          <a:off x="14960600" y="3225800"/>
          <a:ext cx="976312" cy="1119187"/>
          <a:chOff x="9001125" y="488157"/>
          <a:chExt cx="976312" cy="1119187"/>
        </a:xfrm>
      </xdr:grpSpPr>
      <xdr:pic>
        <xdr:nvPicPr>
          <xdr:cNvPr id="8" name="Picture 7">
            <a:extLst>
              <a:ext uri="{FF2B5EF4-FFF2-40B4-BE49-F238E27FC236}">
                <a16:creationId xmlns:a16="http://schemas.microsoft.com/office/drawing/2014/main" id="{C6A486FA-6586-4B4C-A1D5-B206D0407B44}"/>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2246A644-F6C8-4483-8FFC-51C95C482203}"/>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CBE3F04E-5753-4E6C-BF83-AE3A3D172038}"/>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323850</xdr:colOff>
      <xdr:row>0</xdr:row>
      <xdr:rowOff>28575</xdr:rowOff>
    </xdr:from>
    <xdr:to>
      <xdr:col>8</xdr:col>
      <xdr:colOff>335459</xdr:colOff>
      <xdr:row>3</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5E7EC488-FF81-414F-B18B-1A927F4CFEDE}"/>
            </a:ext>
          </a:extLst>
        </xdr:cNvPr>
        <xdr:cNvPicPr>
          <a:picLocks noChangeAspect="1"/>
        </xdr:cNvPicPr>
      </xdr:nvPicPr>
      <xdr:blipFill>
        <a:blip xmlns:r="http://schemas.openxmlformats.org/officeDocument/2006/relationships" r:embed="rId2"/>
        <a:stretch>
          <a:fillRect/>
        </a:stretch>
      </xdr:blipFill>
      <xdr:spPr>
        <a:xfrm>
          <a:off x="5124450" y="28575"/>
          <a:ext cx="697409" cy="676275"/>
        </a:xfrm>
        <a:prstGeom prst="rect">
          <a:avLst/>
        </a:prstGeom>
      </xdr:spPr>
    </xdr:pic>
    <xdr:clientData fPrintsWithSheet="0"/>
  </xdr:twoCellAnchor>
  <xdr:twoCellAnchor>
    <xdr:from>
      <xdr:col>0</xdr:col>
      <xdr:colOff>114300</xdr:colOff>
      <xdr:row>2</xdr:row>
      <xdr:rowOff>152401</xdr:rowOff>
    </xdr:from>
    <xdr:to>
      <xdr:col>8</xdr:col>
      <xdr:colOff>209550</xdr:colOff>
      <xdr:row>20</xdr:row>
      <xdr:rowOff>95251</xdr:rowOff>
    </xdr:to>
    <xdr:sp macro="" textlink="">
      <xdr:nvSpPr>
        <xdr:cNvPr id="5" name="TextBox 4">
          <a:extLst>
            <a:ext uri="{FF2B5EF4-FFF2-40B4-BE49-F238E27FC236}">
              <a16:creationId xmlns:a16="http://schemas.microsoft.com/office/drawing/2014/main" id="{C8C13FD2-1F01-40CC-8956-8252DF9A3157}"/>
            </a:ext>
          </a:extLst>
        </xdr:cNvPr>
        <xdr:cNvSpPr txBox="1"/>
      </xdr:nvSpPr>
      <xdr:spPr>
        <a:xfrm>
          <a:off x="114300" y="657226"/>
          <a:ext cx="5581650" cy="285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If a teacher chooses to volunteer</a:t>
          </a:r>
          <a:r>
            <a:rPr lang="en-CA" sz="1100" baseline="0"/>
            <a:t> for an activity, club, sport (coaching), etc. it would </a:t>
          </a:r>
          <a:r>
            <a:rPr lang="en-CA" sz="1100" b="1" baseline="0"/>
            <a:t>NOT</a:t>
          </a:r>
          <a:r>
            <a:rPr lang="en-CA" sz="1100" baseline="0"/>
            <a:t> count as assigned time.</a:t>
          </a:r>
        </a:p>
        <a:p>
          <a:endParaRPr lang="en-CA" sz="1100" baseline="0"/>
        </a:p>
        <a:p>
          <a:r>
            <a:rPr lang="en-CA" sz="1100" baseline="0"/>
            <a:t>Teachers have always had the ability to choose what they would and would not do as extras.  Saying "no" is easier said that done, but extras should balanced out based on the overall workload and "life-load" of the teacher.</a:t>
          </a:r>
        </a:p>
        <a:p>
          <a:endParaRPr lang="en-CA" sz="1100" baseline="0"/>
        </a:p>
        <a:p>
          <a:r>
            <a:rPr lang="en-CA" sz="1100" baseline="0"/>
            <a:t>Teachers should fully understand all that is entailed in saying "yes" to an additional commitment. Are there city finals, away tournaments, concerts, plays, evening meetings, presentations, etc. that will be expected or required as a result of signing up?  If so, can you commit to the expectations?</a:t>
          </a:r>
        </a:p>
        <a:p>
          <a:endParaRPr lang="en-CA" sz="1100" baseline="0"/>
        </a:p>
        <a:p>
          <a:r>
            <a:rPr lang="en-CA" sz="1100" baseline="0"/>
            <a:t>Teachers who are looking for assitance with their assignable and instructional time conversations can reach out to Teacher Welfare for assistance.</a:t>
          </a:r>
          <a:endParaRPr lang="en-CA"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257175</xdr:colOff>
      <xdr:row>0</xdr:row>
      <xdr:rowOff>28575</xdr:rowOff>
    </xdr:from>
    <xdr:to>
      <xdr:col>8</xdr:col>
      <xdr:colOff>268784</xdr:colOff>
      <xdr:row>3</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9F494443-F504-424E-BF2D-9D43C706C56F}"/>
            </a:ext>
          </a:extLst>
        </xdr:cNvPr>
        <xdr:cNvPicPr>
          <a:picLocks noChangeAspect="1"/>
        </xdr:cNvPicPr>
      </xdr:nvPicPr>
      <xdr:blipFill>
        <a:blip xmlns:r="http://schemas.openxmlformats.org/officeDocument/2006/relationships" r:embed="rId2"/>
        <a:stretch>
          <a:fillRect/>
        </a:stretch>
      </xdr:blipFill>
      <xdr:spPr>
        <a:xfrm>
          <a:off x="5057775" y="28575"/>
          <a:ext cx="697409" cy="676275"/>
        </a:xfrm>
        <a:prstGeom prst="rect">
          <a:avLst/>
        </a:prstGeom>
      </xdr:spPr>
    </xdr:pic>
    <xdr:clientData fPrintsWithSheet="0"/>
  </xdr:twoCellAnchor>
  <xdr:twoCellAnchor>
    <xdr:from>
      <xdr:col>0</xdr:col>
      <xdr:colOff>180975</xdr:colOff>
      <xdr:row>3</xdr:row>
      <xdr:rowOff>57149</xdr:rowOff>
    </xdr:from>
    <xdr:to>
      <xdr:col>8</xdr:col>
      <xdr:colOff>276225</xdr:colOff>
      <xdr:row>45</xdr:row>
      <xdr:rowOff>57150</xdr:rowOff>
    </xdr:to>
    <xdr:sp macro="" textlink="">
      <xdr:nvSpPr>
        <xdr:cNvPr id="4" name="TextBox 3">
          <a:extLst>
            <a:ext uri="{FF2B5EF4-FFF2-40B4-BE49-F238E27FC236}">
              <a16:creationId xmlns:a16="http://schemas.microsoft.com/office/drawing/2014/main" id="{6064BF11-B8D4-4BCA-98FF-98441228B8EF}"/>
            </a:ext>
          </a:extLst>
        </xdr:cNvPr>
        <xdr:cNvSpPr txBox="1"/>
      </xdr:nvSpPr>
      <xdr:spPr>
        <a:xfrm>
          <a:off x="180975" y="723899"/>
          <a:ext cx="5581650" cy="680085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8.2</a:t>
          </a:r>
          <a:r>
            <a:rPr lang="en-CA" sz="1100" baseline="0"/>
            <a:t>   </a:t>
          </a:r>
          <a:r>
            <a:rPr lang="en-CA" sz="1100"/>
            <a:t>Assignable Time Definition</a:t>
          </a:r>
        </a:p>
        <a:p>
          <a:r>
            <a:rPr lang="en-CA" sz="1100"/>
            <a:t>8.2.1</a:t>
          </a:r>
          <a:r>
            <a:rPr lang="en-CA" sz="1100" baseline="0"/>
            <a:t>  </a:t>
          </a:r>
          <a:r>
            <a:rPr lang="en-CA" sz="1100"/>
            <a:t>Assigned Time is defined as the amount of time that Employers/School Divisions assign teachers and within which they require teachers to fulfill various professional duties and responsibilities including but not limited to:</a:t>
          </a:r>
        </a:p>
        <a:p>
          <a:r>
            <a:rPr lang="en-CA" sz="1100"/>
            <a:t>a)</a:t>
          </a:r>
          <a:r>
            <a:rPr lang="en-CA" sz="1100" baseline="0"/>
            <a:t> </a:t>
          </a:r>
          <a:r>
            <a:rPr lang="en-CA" sz="1100"/>
            <a:t>operational days (including teachers’ convention)</a:t>
          </a:r>
        </a:p>
        <a:p>
          <a:r>
            <a:rPr lang="en-CA" sz="1100"/>
            <a:t>b)</a:t>
          </a:r>
          <a:r>
            <a:rPr lang="en-CA" sz="1100" baseline="0"/>
            <a:t> </a:t>
          </a:r>
          <a:r>
            <a:rPr lang="en-CA" sz="1100"/>
            <a:t>instruction</a:t>
          </a:r>
        </a:p>
        <a:p>
          <a:r>
            <a:rPr lang="en-CA" sz="1100"/>
            <a:t>c)</a:t>
          </a:r>
          <a:r>
            <a:rPr lang="en-CA" sz="1100" baseline="0"/>
            <a:t> </a:t>
          </a:r>
          <a:r>
            <a:rPr lang="en-CA" sz="1100"/>
            <a:t>supervision, including before and after classes, transition time between classes, recesses and lunch breaks</a:t>
          </a:r>
        </a:p>
        <a:p>
          <a:r>
            <a:rPr lang="en-CA" sz="1100"/>
            <a:t>d)</a:t>
          </a:r>
          <a:r>
            <a:rPr lang="en-CA" sz="1100" baseline="0"/>
            <a:t> </a:t>
          </a:r>
          <a:r>
            <a:rPr lang="en-CA" sz="1100"/>
            <a:t>parent teacher interviews and meetings</a:t>
          </a:r>
        </a:p>
        <a:p>
          <a:r>
            <a:rPr lang="en-CA" sz="1100"/>
            <a:t>e)</a:t>
          </a:r>
          <a:r>
            <a:rPr lang="en-CA" sz="1100" baseline="0"/>
            <a:t> </a:t>
          </a:r>
          <a:r>
            <a:rPr lang="en-CA" sz="1100"/>
            <a:t>Employer/School Division and school directed professional development, time assigned to teacher professional</a:t>
          </a:r>
          <a:r>
            <a:rPr lang="en-CA" sz="1100" baseline="0"/>
            <a:t> </a:t>
          </a:r>
          <a:r>
            <a:rPr lang="en-CA" sz="1100"/>
            <a:t>development, and travel as defined in Clause 8.2.3</a:t>
          </a:r>
        </a:p>
        <a:p>
          <a:r>
            <a:rPr lang="en-CA" sz="1100"/>
            <a:t>f) staff meetings</a:t>
          </a:r>
        </a:p>
        <a:p>
          <a:r>
            <a:rPr lang="en-CA" sz="1100"/>
            <a:t>g) time assigned before and at the end of the school day</a:t>
          </a:r>
        </a:p>
        <a:p>
          <a:r>
            <a:rPr lang="en-CA" sz="1100"/>
            <a:t>h) other activities that are specified by the Employer/School Division to occur at a particular time and place within a reasonable work day.</a:t>
          </a:r>
        </a:p>
        <a:p>
          <a:endParaRPr lang="en-CA" sz="1100"/>
        </a:p>
        <a:p>
          <a:r>
            <a:rPr lang="en-CA" sz="1100"/>
            <a:t>8.2.2</a:t>
          </a:r>
          <a:r>
            <a:rPr lang="en-CA" sz="1100" baseline="0"/>
            <a:t> </a:t>
          </a:r>
          <a:r>
            <a:rPr lang="en-CA" sz="1100"/>
            <a:t>Teachers have professional obligations under the School Act and regulations made pursuant to the School Act, as well as the Teaching Quality Standard, which may extend beyond what is assigned by Employers/School Divisions. Teachers have discretion, to be exercised reasonably, as to when they carry out their professional responsibilities that extend beyond their assigned time. </a:t>
          </a:r>
        </a:p>
        <a:p>
          <a:endParaRPr lang="en-CA" sz="1100"/>
        </a:p>
        <a:p>
          <a:r>
            <a:rPr lang="en-CA" sz="1100"/>
            <a:t>8.2.3</a:t>
          </a:r>
          <a:r>
            <a:rPr lang="en-CA" sz="1100" baseline="0"/>
            <a:t> </a:t>
          </a:r>
          <a:r>
            <a:rPr lang="en-CA" sz="1100"/>
            <a:t>Time spent traveling to and from professional development opportunities identified in 8.2.1 (e) will not be considered in the calculation of a teacher’s assignable time if:</a:t>
          </a:r>
        </a:p>
        <a:p>
          <a:r>
            <a:rPr lang="en-CA" sz="1100"/>
            <a:t>a)</a:t>
          </a:r>
          <a:r>
            <a:rPr lang="en-CA" sz="1100" baseline="0"/>
            <a:t> </a:t>
          </a:r>
          <a:r>
            <a:rPr lang="en-CA" sz="1100"/>
            <a:t>the teacher is being provided any other pay, allowances or a per diem for that travel time (excluding any compensation provided for mileage).</a:t>
          </a:r>
        </a:p>
        <a:p>
          <a:r>
            <a:rPr lang="en-CA" sz="1100"/>
            <a:t>b)</a:t>
          </a:r>
          <a:r>
            <a:rPr lang="en-CA" sz="1100" baseline="0"/>
            <a:t> </a:t>
          </a:r>
          <a:r>
            <a:rPr lang="en-CA" sz="1100"/>
            <a:t>the actual distance required to travel for the purposes of such professional development does not exceed the teachers’ regular commute to their regular place of work by more than eighty (80) kilometers. In such instances, assignable time will be calculated as one quarter (1/4) of an hour for every twenty (20) kilometers traveled in excess of the eighty (80) kilometer threshold.</a:t>
          </a:r>
        </a:p>
        <a:p>
          <a:r>
            <a:rPr lang="en-CA" sz="1100"/>
            <a:t>c)</a:t>
          </a:r>
          <a:r>
            <a:rPr lang="en-CA" sz="1100" baseline="0"/>
            <a:t> </a:t>
          </a:r>
          <a:r>
            <a:rPr lang="en-CA" sz="1100"/>
            <a:t>the time is spent traveling to and from the teacher’s annual convention.</a:t>
          </a:r>
        </a:p>
        <a:p>
          <a:endParaRPr lang="en-CA" sz="1100"/>
        </a:p>
        <a:p>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101302</xdr:colOff>
      <xdr:row>8</xdr:row>
      <xdr:rowOff>38101</xdr:rowOff>
    </xdr:from>
    <xdr:to>
      <xdr:col>5</xdr:col>
      <xdr:colOff>757984</xdr:colOff>
      <xdr:row>8</xdr:row>
      <xdr:rowOff>762000</xdr:rowOff>
    </xdr:to>
    <xdr:pic>
      <xdr:nvPicPr>
        <xdr:cNvPr id="4" name="Picture 3">
          <a:hlinkClick xmlns:r="http://schemas.openxmlformats.org/officeDocument/2006/relationships" r:id="rId1"/>
          <a:extLst>
            <a:ext uri="{FF2B5EF4-FFF2-40B4-BE49-F238E27FC236}">
              <a16:creationId xmlns:a16="http://schemas.microsoft.com/office/drawing/2014/main" id="{1FF7BE99-DDE1-40AF-9AA2-5D54FDFDD7F5}"/>
            </a:ext>
          </a:extLst>
        </xdr:cNvPr>
        <xdr:cNvPicPr>
          <a:picLocks noChangeAspect="1"/>
        </xdr:cNvPicPr>
      </xdr:nvPicPr>
      <xdr:blipFill>
        <a:blip xmlns:r="http://schemas.openxmlformats.org/officeDocument/2006/relationships" r:embed="rId2"/>
        <a:stretch>
          <a:fillRect/>
        </a:stretch>
      </xdr:blipFill>
      <xdr:spPr>
        <a:xfrm>
          <a:off x="6549727" y="419101"/>
          <a:ext cx="656682" cy="723899"/>
        </a:xfrm>
        <a:prstGeom prst="rect">
          <a:avLst/>
        </a:prstGeom>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oneCell">
    <xdr:from>
      <xdr:col>7</xdr:col>
      <xdr:colOff>361950</xdr:colOff>
      <xdr:row>0</xdr:row>
      <xdr:rowOff>0</xdr:rowOff>
    </xdr:from>
    <xdr:to>
      <xdr:col>8</xdr:col>
      <xdr:colOff>373559</xdr:colOff>
      <xdr:row>3</xdr:row>
      <xdr:rowOff>9525</xdr:rowOff>
    </xdr:to>
    <xdr:pic>
      <xdr:nvPicPr>
        <xdr:cNvPr id="4" name="Picture 3">
          <a:hlinkClick xmlns:r="http://schemas.openxmlformats.org/officeDocument/2006/relationships" r:id="rId1"/>
          <a:extLst>
            <a:ext uri="{FF2B5EF4-FFF2-40B4-BE49-F238E27FC236}">
              <a16:creationId xmlns:a16="http://schemas.microsoft.com/office/drawing/2014/main" id="{F0669465-6A6C-44E4-B90C-41E50F585D4C}"/>
            </a:ext>
          </a:extLst>
        </xdr:cNvPr>
        <xdr:cNvPicPr>
          <a:picLocks noChangeAspect="1"/>
        </xdr:cNvPicPr>
      </xdr:nvPicPr>
      <xdr:blipFill>
        <a:blip xmlns:r="http://schemas.openxmlformats.org/officeDocument/2006/relationships" r:embed="rId2"/>
        <a:stretch>
          <a:fillRect/>
        </a:stretch>
      </xdr:blipFill>
      <xdr:spPr>
        <a:xfrm>
          <a:off x="5162550" y="0"/>
          <a:ext cx="697409" cy="676275"/>
        </a:xfrm>
        <a:prstGeom prst="rect">
          <a:avLst/>
        </a:prstGeom>
      </xdr:spPr>
    </xdr:pic>
    <xdr:clientData fPrintsWithSheet="0"/>
  </xdr:twoCellAnchor>
  <xdr:twoCellAnchor>
    <xdr:from>
      <xdr:col>0</xdr:col>
      <xdr:colOff>142875</xdr:colOff>
      <xdr:row>4</xdr:row>
      <xdr:rowOff>85724</xdr:rowOff>
    </xdr:from>
    <xdr:to>
      <xdr:col>8</xdr:col>
      <xdr:colOff>238125</xdr:colOff>
      <xdr:row>62</xdr:row>
      <xdr:rowOff>104775</xdr:rowOff>
    </xdr:to>
    <xdr:sp macro="" textlink="">
      <xdr:nvSpPr>
        <xdr:cNvPr id="5" name="TextBox 4">
          <a:extLst>
            <a:ext uri="{FF2B5EF4-FFF2-40B4-BE49-F238E27FC236}">
              <a16:creationId xmlns:a16="http://schemas.microsoft.com/office/drawing/2014/main" id="{F7752DE5-5548-4137-9EFA-5F616C430EF3}"/>
            </a:ext>
          </a:extLst>
        </xdr:cNvPr>
        <xdr:cNvSpPr txBox="1"/>
      </xdr:nvSpPr>
      <xdr:spPr>
        <a:xfrm>
          <a:off x="142875" y="914399"/>
          <a:ext cx="5581650" cy="94107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i="0" u="none" strike="noStrike" baseline="0">
              <a:solidFill>
                <a:schemeClr val="dk1"/>
              </a:solidFill>
              <a:latin typeface="+mn-lt"/>
              <a:ea typeface="+mn-ea"/>
              <a:cs typeface="+mn-cs"/>
            </a:rPr>
            <a:t>Please note that your Instructional Time is INCLUDED in your Assigned time, it is NOT separate from it.</a:t>
          </a:r>
        </a:p>
        <a:p>
          <a:endParaRPr lang="en-CA" sz="1100" b="1" i="0" u="none" strike="noStrike" baseline="0">
            <a:solidFill>
              <a:schemeClr val="dk1"/>
            </a:solidFill>
            <a:latin typeface="+mn-lt"/>
            <a:ea typeface="+mn-ea"/>
            <a:cs typeface="+mn-cs"/>
          </a:endParaRPr>
        </a:p>
        <a:p>
          <a:r>
            <a:rPr lang="en-CA" sz="1100" b="1" i="0" u="none" strike="noStrike" baseline="0">
              <a:solidFill>
                <a:schemeClr val="dk1"/>
              </a:solidFill>
              <a:latin typeface="+mn-lt"/>
              <a:ea typeface="+mn-ea"/>
              <a:cs typeface="+mn-cs"/>
            </a:rPr>
            <a:t>Definition of Instruction: Early Childhood Services</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 is the process in which Alberta certificated teachers take responsibility for ensuring that learning activities for children are directed toward achieving the outcomes of approved programs of study and/or</a:t>
          </a:r>
        </a:p>
        <a:p>
          <a:r>
            <a:rPr lang="en-CA" sz="1100" b="0" i="0" u="none" strike="noStrike" baseline="0">
              <a:solidFill>
                <a:schemeClr val="dk1"/>
              </a:solidFill>
              <a:latin typeface="+mn-lt"/>
              <a:ea typeface="+mn-ea"/>
              <a:cs typeface="+mn-cs"/>
            </a:rPr>
            <a:t>individualized program plans through</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face-to-face interaction with children for the purpose of teaching and assessing children’s achievement of outcomes, and/or</a:t>
          </a:r>
        </a:p>
        <a:p>
          <a:r>
            <a:rPr lang="en-CA" sz="1100" b="0" i="0" u="none" strike="noStrike" baseline="0">
              <a:solidFill>
                <a:schemeClr val="dk1"/>
              </a:solidFill>
              <a:latin typeface="+mn-lt"/>
              <a:ea typeface="+mn-ea"/>
              <a:cs typeface="+mn-cs"/>
            </a:rPr>
            <a:t>• interaction with children who are engaged in classroom learning in a Kindergarten, preschool, playschool, daycare or child-care setting</a:t>
          </a:r>
        </a:p>
        <a:p>
          <a:endParaRPr lang="en-CA" sz="1100" b="0" i="0" u="none" strike="noStrike" baseline="0">
            <a:solidFill>
              <a:schemeClr val="dk1"/>
            </a:solidFill>
            <a:latin typeface="+mn-lt"/>
            <a:ea typeface="+mn-ea"/>
            <a:cs typeface="+mn-cs"/>
          </a:endParaRPr>
        </a:p>
        <a:p>
          <a:r>
            <a:rPr lang="en-CA" sz="1100" b="1" i="0" u="none" strike="noStrike" baseline="0">
              <a:solidFill>
                <a:schemeClr val="dk1"/>
              </a:solidFill>
              <a:latin typeface="+mn-lt"/>
              <a:ea typeface="+mn-ea"/>
              <a:cs typeface="+mn-cs"/>
            </a:rPr>
            <a:t>Instructional Time: Early Childhood Services</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includes time scheduled for the purposes of instruction and other activities for children where direct child–teacher interaction and supervision are maintained.</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does not include</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teacher convention days</a:t>
          </a:r>
        </a:p>
        <a:p>
          <a:r>
            <a:rPr lang="en-CA" sz="1100" b="0" i="0" u="none" strike="noStrike" baseline="0">
              <a:solidFill>
                <a:schemeClr val="dk1"/>
              </a:solidFill>
              <a:latin typeface="+mn-lt"/>
              <a:ea typeface="+mn-ea"/>
              <a:cs typeface="+mn-cs"/>
            </a:rPr>
            <a:t>• professional development days</a:t>
          </a:r>
        </a:p>
        <a:p>
          <a:r>
            <a:rPr lang="en-CA" sz="1100" b="0" i="0" u="none" strike="noStrike" baseline="0">
              <a:solidFill>
                <a:schemeClr val="dk1"/>
              </a:solidFill>
              <a:latin typeface="+mn-lt"/>
              <a:ea typeface="+mn-ea"/>
              <a:cs typeface="+mn-cs"/>
            </a:rPr>
            <a:t>• teacher planning days</a:t>
          </a:r>
        </a:p>
        <a:p>
          <a:r>
            <a:rPr lang="en-CA" sz="1100" b="0" i="0" u="none" strike="noStrike" baseline="0">
              <a:solidFill>
                <a:schemeClr val="dk1"/>
              </a:solidFill>
              <a:latin typeface="+mn-lt"/>
              <a:ea typeface="+mn-ea"/>
              <a:cs typeface="+mn-cs"/>
            </a:rPr>
            <a:t>• staff meetings</a:t>
          </a:r>
        </a:p>
        <a:p>
          <a:r>
            <a:rPr lang="en-CA" sz="1100" b="0" i="0" u="none" strike="noStrike" baseline="0">
              <a:solidFill>
                <a:schemeClr val="dk1"/>
              </a:solidFill>
              <a:latin typeface="+mn-lt"/>
              <a:ea typeface="+mn-ea"/>
              <a:cs typeface="+mn-cs"/>
            </a:rPr>
            <a:t>• statutory and school authority–declared holidays</a:t>
          </a:r>
        </a:p>
        <a:p>
          <a:r>
            <a:rPr lang="en-CA" sz="1100" b="0" i="0" u="none" strike="noStrike" baseline="0">
              <a:solidFill>
                <a:schemeClr val="dk1"/>
              </a:solidFill>
              <a:latin typeface="+mn-lt"/>
              <a:ea typeface="+mn-ea"/>
              <a:cs typeface="+mn-cs"/>
            </a:rPr>
            <a:t>• lunch breaks</a:t>
          </a:r>
        </a:p>
        <a:p>
          <a:r>
            <a:rPr lang="en-CA" sz="1100" b="0" i="0" u="none" strike="noStrike" baseline="0">
              <a:solidFill>
                <a:schemeClr val="dk1"/>
              </a:solidFill>
              <a:latin typeface="+mn-lt"/>
              <a:ea typeface="+mn-ea"/>
              <a:cs typeface="+mn-cs"/>
            </a:rPr>
            <a:t>• recesses</a:t>
          </a:r>
        </a:p>
        <a:p>
          <a:r>
            <a:rPr lang="en-CA" sz="1100" b="0" i="0" u="none" strike="noStrike" baseline="0">
              <a:solidFill>
                <a:schemeClr val="dk1"/>
              </a:solidFill>
              <a:latin typeface="+mn-lt"/>
              <a:ea typeface="+mn-ea"/>
              <a:cs typeface="+mn-cs"/>
            </a:rPr>
            <a:t>• time taken for the registration of children</a:t>
          </a:r>
        </a:p>
        <a:p>
          <a:endParaRPr lang="en-CA"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100" b="1" i="0" baseline="0">
              <a:solidFill>
                <a:schemeClr val="dk1"/>
              </a:solidFill>
              <a:effectLst/>
              <a:latin typeface="+mn-lt"/>
              <a:ea typeface="+mn-ea"/>
              <a:cs typeface="+mn-cs"/>
            </a:rPr>
            <a:t>Teacher-Directed Instructional Time: Early Childhood Services</a:t>
          </a:r>
          <a:endParaRPr lang="en-CA">
            <a:effectLst/>
          </a:endParaRPr>
        </a:p>
        <a:p>
          <a:endParaRPr lang="en-CA" sz="1100"/>
        </a:p>
        <a:p>
          <a:r>
            <a:rPr lang="en-CA" sz="1100" b="0" i="0" u="none" strike="noStrike" baseline="0">
              <a:solidFill>
                <a:schemeClr val="dk1"/>
              </a:solidFill>
              <a:latin typeface="+mn-lt"/>
              <a:ea typeface="+mn-ea"/>
              <a:cs typeface="+mn-cs"/>
            </a:rPr>
            <a:t>For ECS programming for children diagnosed with severe disabilities or severe language delay and moderate language delay, teacher-directed instruction may include</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IPP/ISP development</a:t>
          </a:r>
        </a:p>
        <a:p>
          <a:r>
            <a:rPr lang="en-CA" sz="1100" b="0" i="0" u="none" strike="noStrike" baseline="0">
              <a:solidFill>
                <a:schemeClr val="dk1"/>
              </a:solidFill>
              <a:latin typeface="+mn-lt"/>
              <a:ea typeface="+mn-ea"/>
              <a:cs typeface="+mn-cs"/>
            </a:rPr>
            <a:t>• lesson planning</a:t>
          </a:r>
        </a:p>
        <a:p>
          <a:r>
            <a:rPr lang="en-CA" sz="1100" b="0" i="0" u="none" strike="noStrike" baseline="0">
              <a:solidFill>
                <a:schemeClr val="dk1"/>
              </a:solidFill>
              <a:latin typeface="+mn-lt"/>
              <a:ea typeface="+mn-ea"/>
              <a:cs typeface="+mn-cs"/>
            </a:rPr>
            <a:t>• assessment of child's learning</a:t>
          </a:r>
        </a:p>
        <a:p>
          <a:r>
            <a:rPr lang="en-CA" sz="1100" b="0" i="0" u="none" strike="noStrike" baseline="0">
              <a:solidFill>
                <a:schemeClr val="dk1"/>
              </a:solidFill>
              <a:latin typeface="+mn-lt"/>
              <a:ea typeface="+mn-ea"/>
              <a:cs typeface="+mn-cs"/>
            </a:rPr>
            <a:t>• reporting progress to parents</a:t>
          </a:r>
        </a:p>
        <a:p>
          <a:r>
            <a:rPr lang="en-CA" sz="1100" b="0" i="0" u="none" strike="noStrike" baseline="0">
              <a:solidFill>
                <a:schemeClr val="dk1"/>
              </a:solidFill>
              <a:latin typeface="+mn-lt"/>
              <a:ea typeface="+mn-ea"/>
              <a:cs typeface="+mn-cs"/>
            </a:rPr>
            <a:t>• liaison and coordination of IPP/ISP activities with playschool, preschool, etc. staff</a:t>
          </a:r>
        </a:p>
        <a:p>
          <a:r>
            <a:rPr lang="en-CA" sz="1100" b="0" i="0" u="none" strike="noStrike" baseline="0">
              <a:solidFill>
                <a:schemeClr val="dk1"/>
              </a:solidFill>
              <a:latin typeface="+mn-lt"/>
              <a:ea typeface="+mn-ea"/>
              <a:cs typeface="+mn-cs"/>
            </a:rPr>
            <a:t>• transition planning for following school year</a:t>
          </a:r>
        </a:p>
        <a:p>
          <a:r>
            <a:rPr lang="en-CA" sz="1100" b="0" i="0" u="none" strike="noStrike" baseline="0">
              <a:solidFill>
                <a:schemeClr val="dk1"/>
              </a:solidFill>
              <a:latin typeface="+mn-lt"/>
              <a:ea typeface="+mn-ea"/>
              <a:cs typeface="+mn-cs"/>
            </a:rPr>
            <a:t>• individual sessions with parents and their child</a:t>
          </a:r>
        </a:p>
        <a:p>
          <a:r>
            <a:rPr lang="en-CA" sz="1100" b="0" i="0" u="none" strike="noStrike" baseline="0">
              <a:solidFill>
                <a:schemeClr val="dk1"/>
              </a:solidFill>
              <a:latin typeface="+mn-lt"/>
              <a:ea typeface="+mn-ea"/>
              <a:cs typeface="+mn-cs"/>
            </a:rPr>
            <a:t>• coordination of direct and/or consultative services from therapists in support of the child's IPP/ISP goals</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Other instructional activities may include visits to the child's home to coach parents and caregivers on specific skill/strategies related to the child’s learning, or, demonstration of child learning in child-parentteacher</a:t>
          </a:r>
        </a:p>
        <a:p>
          <a:r>
            <a:rPr lang="en-CA" sz="1100" b="0" i="0" u="none" strike="noStrike" baseline="0">
              <a:solidFill>
                <a:schemeClr val="dk1"/>
              </a:solidFill>
              <a:latin typeface="+mn-lt"/>
              <a:ea typeface="+mn-ea"/>
              <a:cs typeface="+mn-cs"/>
            </a:rPr>
            <a:t>conferences as a means of reporting the results of the teacher’s evaluation of the child.</a:t>
          </a:r>
          <a:endParaRPr lang="en-CA" sz="1100"/>
        </a:p>
      </xdr:txBody>
    </xdr:sp>
    <xdr:clientData/>
  </xdr:twoCellAnchor>
  <xdr:twoCellAnchor>
    <xdr:from>
      <xdr:col>0</xdr:col>
      <xdr:colOff>142875</xdr:colOff>
      <xdr:row>64</xdr:row>
      <xdr:rowOff>57150</xdr:rowOff>
    </xdr:from>
    <xdr:to>
      <xdr:col>8</xdr:col>
      <xdr:colOff>238125</xdr:colOff>
      <xdr:row>100</xdr:row>
      <xdr:rowOff>0</xdr:rowOff>
    </xdr:to>
    <xdr:sp macro="" textlink="">
      <xdr:nvSpPr>
        <xdr:cNvPr id="7" name="TextBox 6">
          <a:extLst>
            <a:ext uri="{FF2B5EF4-FFF2-40B4-BE49-F238E27FC236}">
              <a16:creationId xmlns:a16="http://schemas.microsoft.com/office/drawing/2014/main" id="{45B3FC91-8615-4A90-99E5-60FA414C5578}"/>
            </a:ext>
          </a:extLst>
        </xdr:cNvPr>
        <xdr:cNvSpPr txBox="1"/>
      </xdr:nvSpPr>
      <xdr:spPr>
        <a:xfrm>
          <a:off x="142875" y="10601325"/>
          <a:ext cx="5581650" cy="5772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i="0" u="none" strike="noStrike" baseline="0">
              <a:solidFill>
                <a:schemeClr val="dk1"/>
              </a:solidFill>
              <a:latin typeface="+mn-lt"/>
              <a:ea typeface="+mn-ea"/>
              <a:cs typeface="+mn-cs"/>
            </a:rPr>
            <a:t>Definition of Instruction: Grade 1 to Grade 9</a:t>
          </a:r>
        </a:p>
        <a:p>
          <a:endParaRPr lang="en-CA" sz="1100" b="1"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 is the process in which Alberta certificated teachers take responsibility for ensuring that learning activities for students are directed toward achieving the outcomes of approved programs of study and/or</a:t>
          </a:r>
        </a:p>
        <a:p>
          <a:r>
            <a:rPr lang="en-CA" sz="1100" b="0" i="0" u="none" strike="noStrike" baseline="0">
              <a:solidFill>
                <a:schemeClr val="dk1"/>
              </a:solidFill>
              <a:latin typeface="+mn-lt"/>
              <a:ea typeface="+mn-ea"/>
              <a:cs typeface="+mn-cs"/>
            </a:rPr>
            <a:t>individualized program plans through</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interaction with students, either face-to-face or through technology, for the purpose of teaching and assessing student achievement of outcomes, and/or</a:t>
          </a:r>
        </a:p>
        <a:p>
          <a:r>
            <a:rPr lang="en-CA" sz="1100" b="0" i="0" u="none" strike="noStrike" baseline="0">
              <a:solidFill>
                <a:schemeClr val="dk1"/>
              </a:solidFill>
              <a:latin typeface="+mn-lt"/>
              <a:ea typeface="+mn-ea"/>
              <a:cs typeface="+mn-cs"/>
            </a:rPr>
            <a:t>• interaction with students who are engaged in classroom learning, independent study, online education and/or distance education, and/or</a:t>
          </a:r>
        </a:p>
        <a:p>
          <a:r>
            <a:rPr lang="en-CA" sz="1100" b="0" i="0" u="none" strike="noStrike" baseline="0">
              <a:solidFill>
                <a:schemeClr val="dk1"/>
              </a:solidFill>
              <a:latin typeface="+mn-lt"/>
              <a:ea typeface="+mn-ea"/>
              <a:cs typeface="+mn-cs"/>
            </a:rPr>
            <a:t>• supervision of student workplace learning</a:t>
          </a:r>
        </a:p>
        <a:p>
          <a:endParaRPr lang="en-CA" sz="1100" b="0" i="0" u="none" strike="noStrike" baseline="0">
            <a:solidFill>
              <a:schemeClr val="dk1"/>
            </a:solidFill>
            <a:latin typeface="+mn-lt"/>
            <a:ea typeface="+mn-ea"/>
            <a:cs typeface="+mn-cs"/>
          </a:endParaRPr>
        </a:p>
        <a:p>
          <a:r>
            <a:rPr lang="en-CA" sz="1100" b="1" i="0" u="none" strike="noStrike" baseline="0">
              <a:solidFill>
                <a:schemeClr val="dk1"/>
              </a:solidFill>
              <a:latin typeface="+mn-lt"/>
              <a:ea typeface="+mn-ea"/>
              <a:cs typeface="+mn-cs"/>
            </a:rPr>
            <a:t>Instructional Time: Grade 1 to Grade 9</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includes time scheduled for purposes of instruction, examinations/testing and other student activities where direct student–teacher interaction and supervision are maintained.</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does not include</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teacher convention days</a:t>
          </a:r>
        </a:p>
        <a:p>
          <a:r>
            <a:rPr lang="en-CA" sz="1100" b="0" i="0" u="none" strike="noStrike" baseline="0">
              <a:solidFill>
                <a:schemeClr val="dk1"/>
              </a:solidFill>
              <a:latin typeface="+mn-lt"/>
              <a:ea typeface="+mn-ea"/>
              <a:cs typeface="+mn-cs"/>
            </a:rPr>
            <a:t>• professional development days</a:t>
          </a:r>
        </a:p>
        <a:p>
          <a:r>
            <a:rPr lang="en-CA" sz="1100" b="0" i="0" u="none" strike="noStrike" baseline="0">
              <a:solidFill>
                <a:schemeClr val="dk1"/>
              </a:solidFill>
              <a:latin typeface="+mn-lt"/>
              <a:ea typeface="+mn-ea"/>
              <a:cs typeface="+mn-cs"/>
            </a:rPr>
            <a:t>• parent–teacher interview days</a:t>
          </a:r>
        </a:p>
        <a:p>
          <a:r>
            <a:rPr lang="en-CA" sz="1100" b="0" i="0" u="none" strike="noStrike" baseline="0">
              <a:solidFill>
                <a:schemeClr val="dk1"/>
              </a:solidFill>
              <a:latin typeface="+mn-lt"/>
              <a:ea typeface="+mn-ea"/>
              <a:cs typeface="+mn-cs"/>
            </a:rPr>
            <a:t>• teacher planning days</a:t>
          </a:r>
        </a:p>
        <a:p>
          <a:r>
            <a:rPr lang="en-CA" sz="1100" b="0" i="0" u="none" strike="noStrike" baseline="0">
              <a:solidFill>
                <a:schemeClr val="dk1"/>
              </a:solidFill>
              <a:latin typeface="+mn-lt"/>
              <a:ea typeface="+mn-ea"/>
              <a:cs typeface="+mn-cs"/>
            </a:rPr>
            <a:t>• staff meetings</a:t>
          </a:r>
        </a:p>
        <a:p>
          <a:r>
            <a:rPr lang="en-CA" sz="1100" b="0" i="0" u="none" strike="noStrike" baseline="0">
              <a:solidFill>
                <a:schemeClr val="dk1"/>
              </a:solidFill>
              <a:latin typeface="+mn-lt"/>
              <a:ea typeface="+mn-ea"/>
              <a:cs typeface="+mn-cs"/>
            </a:rPr>
            <a:t>• statutory and school authority–declared holidays</a:t>
          </a:r>
        </a:p>
        <a:p>
          <a:r>
            <a:rPr lang="en-CA" sz="1100" b="0" i="0" u="none" strike="noStrike" baseline="0">
              <a:solidFill>
                <a:schemeClr val="dk1"/>
              </a:solidFill>
              <a:latin typeface="+mn-lt"/>
              <a:ea typeface="+mn-ea"/>
              <a:cs typeface="+mn-cs"/>
            </a:rPr>
            <a:t>• lunch breaks</a:t>
          </a:r>
        </a:p>
        <a:p>
          <a:r>
            <a:rPr lang="en-CA" sz="1100" b="0" i="0" u="none" strike="noStrike" baseline="0">
              <a:solidFill>
                <a:schemeClr val="dk1"/>
              </a:solidFill>
              <a:latin typeface="+mn-lt"/>
              <a:ea typeface="+mn-ea"/>
              <a:cs typeface="+mn-cs"/>
            </a:rPr>
            <a:t>• breaks between classes</a:t>
          </a:r>
        </a:p>
        <a:p>
          <a:r>
            <a:rPr lang="en-CA" sz="1100" b="0" i="0" u="none" strike="noStrike" baseline="0">
              <a:solidFill>
                <a:schemeClr val="dk1"/>
              </a:solidFill>
              <a:latin typeface="+mn-lt"/>
              <a:ea typeface="+mn-ea"/>
              <a:cs typeface="+mn-cs"/>
            </a:rPr>
            <a:t>• recesses</a:t>
          </a:r>
        </a:p>
        <a:p>
          <a:r>
            <a:rPr lang="en-CA" sz="1100" b="0" i="0" u="none" strike="noStrike" baseline="0">
              <a:solidFill>
                <a:schemeClr val="dk1"/>
              </a:solidFill>
              <a:latin typeface="+mn-lt"/>
              <a:ea typeface="+mn-ea"/>
              <a:cs typeface="+mn-cs"/>
            </a:rPr>
            <a:t>• time taken for the registration of students</a:t>
          </a:r>
        </a:p>
        <a:p>
          <a:r>
            <a:rPr lang="en-CA" sz="1100" b="0" i="0" u="none" strike="noStrike" baseline="0">
              <a:solidFill>
                <a:schemeClr val="dk1"/>
              </a:solidFill>
              <a:latin typeface="+mn-lt"/>
              <a:ea typeface="+mn-ea"/>
              <a:cs typeface="+mn-cs"/>
            </a:rPr>
            <a:t>• extracurricular activities</a:t>
          </a:r>
          <a:endParaRPr lang="en-CA" sz="1100"/>
        </a:p>
      </xdr:txBody>
    </xdr:sp>
    <xdr:clientData/>
  </xdr:twoCellAnchor>
  <xdr:twoCellAnchor>
    <xdr:from>
      <xdr:col>0</xdr:col>
      <xdr:colOff>161925</xdr:colOff>
      <xdr:row>101</xdr:row>
      <xdr:rowOff>19049</xdr:rowOff>
    </xdr:from>
    <xdr:to>
      <xdr:col>8</xdr:col>
      <xdr:colOff>257175</xdr:colOff>
      <xdr:row>137</xdr:row>
      <xdr:rowOff>114300</xdr:rowOff>
    </xdr:to>
    <xdr:sp macro="" textlink="">
      <xdr:nvSpPr>
        <xdr:cNvPr id="8" name="TextBox 7">
          <a:extLst>
            <a:ext uri="{FF2B5EF4-FFF2-40B4-BE49-F238E27FC236}">
              <a16:creationId xmlns:a16="http://schemas.microsoft.com/office/drawing/2014/main" id="{87319C45-5F6D-4C40-B568-9660D3C88CFE}"/>
            </a:ext>
          </a:extLst>
        </xdr:cNvPr>
        <xdr:cNvSpPr txBox="1"/>
      </xdr:nvSpPr>
      <xdr:spPr>
        <a:xfrm>
          <a:off x="161925" y="16554449"/>
          <a:ext cx="5581650" cy="592455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i="0" u="none" strike="noStrike" baseline="0">
              <a:solidFill>
                <a:schemeClr val="dk1"/>
              </a:solidFill>
              <a:latin typeface="+mn-lt"/>
              <a:ea typeface="+mn-ea"/>
              <a:cs typeface="+mn-cs"/>
            </a:rPr>
            <a:t>Definition of Instruction: Grade 10 to Grade 12</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 is the process in which Alberta certificated teachers take responsibility for ensuring that learning activities for students are directed toward achieving the outcomes of approved programs of study and/or</a:t>
          </a:r>
        </a:p>
        <a:p>
          <a:r>
            <a:rPr lang="en-CA" sz="1100" b="0" i="0" u="none" strike="noStrike" baseline="0">
              <a:solidFill>
                <a:schemeClr val="dk1"/>
              </a:solidFill>
              <a:latin typeface="+mn-lt"/>
              <a:ea typeface="+mn-ea"/>
              <a:cs typeface="+mn-cs"/>
            </a:rPr>
            <a:t>individualized program plans/instructional support plans through</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interaction with students, either face-to-face or through technology, for the purpose of teaching and assessing student achievement of outcomes, and/or</a:t>
          </a:r>
        </a:p>
        <a:p>
          <a:r>
            <a:rPr lang="en-CA" sz="1100" b="0" i="0" u="none" strike="noStrike" baseline="0">
              <a:solidFill>
                <a:schemeClr val="dk1"/>
              </a:solidFill>
              <a:latin typeface="+mn-lt"/>
              <a:ea typeface="+mn-ea"/>
              <a:cs typeface="+mn-cs"/>
            </a:rPr>
            <a:t>• interaction with students who are engaged in classroom learning, independent study, online education and/or distance education, and/or</a:t>
          </a:r>
        </a:p>
        <a:p>
          <a:r>
            <a:rPr lang="en-CA" sz="1100" b="0" i="0" u="none" strike="noStrike" baseline="0">
              <a:solidFill>
                <a:schemeClr val="dk1"/>
              </a:solidFill>
              <a:latin typeface="+mn-lt"/>
              <a:ea typeface="+mn-ea"/>
              <a:cs typeface="+mn-cs"/>
            </a:rPr>
            <a:t>• supervision of student workplace learning</a:t>
          </a:r>
        </a:p>
        <a:p>
          <a:endParaRPr lang="en-CA" sz="1100" b="0" i="0" u="none" strike="noStrike" baseline="0">
            <a:solidFill>
              <a:schemeClr val="dk1"/>
            </a:solidFill>
            <a:latin typeface="+mn-lt"/>
            <a:ea typeface="+mn-ea"/>
            <a:cs typeface="+mn-cs"/>
          </a:endParaRPr>
        </a:p>
        <a:p>
          <a:r>
            <a:rPr lang="en-CA" sz="1100" b="1" i="0" u="none" strike="noStrike" baseline="0">
              <a:solidFill>
                <a:schemeClr val="dk1"/>
              </a:solidFill>
              <a:latin typeface="+mn-lt"/>
              <a:ea typeface="+mn-ea"/>
              <a:cs typeface="+mn-cs"/>
            </a:rPr>
            <a:t>Instructional Time: Grade 10 to Grade 12</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includes time scheduled for purposes of instruction, examinations/testing and other student activities where direct student–teacher interaction and supervision are maintained.</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does not include</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teacher convention days</a:t>
          </a:r>
        </a:p>
        <a:p>
          <a:r>
            <a:rPr lang="en-CA" sz="1100" b="0" i="0" u="none" strike="noStrike" baseline="0">
              <a:solidFill>
                <a:schemeClr val="dk1"/>
              </a:solidFill>
              <a:latin typeface="+mn-lt"/>
              <a:ea typeface="+mn-ea"/>
              <a:cs typeface="+mn-cs"/>
            </a:rPr>
            <a:t>• professional development days</a:t>
          </a:r>
        </a:p>
        <a:p>
          <a:r>
            <a:rPr lang="en-CA" sz="1100" b="0" i="0" u="none" strike="noStrike" baseline="0">
              <a:solidFill>
                <a:schemeClr val="dk1"/>
              </a:solidFill>
              <a:latin typeface="+mn-lt"/>
              <a:ea typeface="+mn-ea"/>
              <a:cs typeface="+mn-cs"/>
            </a:rPr>
            <a:t>• parent–teacher interview days</a:t>
          </a:r>
        </a:p>
        <a:p>
          <a:r>
            <a:rPr lang="en-CA" sz="1100" b="0" i="0" u="none" strike="noStrike" baseline="0">
              <a:solidFill>
                <a:schemeClr val="dk1"/>
              </a:solidFill>
              <a:latin typeface="+mn-lt"/>
              <a:ea typeface="+mn-ea"/>
              <a:cs typeface="+mn-cs"/>
            </a:rPr>
            <a:t>• teacher planning days</a:t>
          </a:r>
        </a:p>
        <a:p>
          <a:r>
            <a:rPr lang="en-CA" sz="1100" b="0" i="0" u="none" strike="noStrike" baseline="0">
              <a:solidFill>
                <a:schemeClr val="dk1"/>
              </a:solidFill>
              <a:latin typeface="+mn-lt"/>
              <a:ea typeface="+mn-ea"/>
              <a:cs typeface="+mn-cs"/>
            </a:rPr>
            <a:t>• staff meetings</a:t>
          </a:r>
        </a:p>
        <a:p>
          <a:r>
            <a:rPr lang="en-CA" sz="1100" b="0" i="0" u="none" strike="noStrike" baseline="0">
              <a:solidFill>
                <a:schemeClr val="dk1"/>
              </a:solidFill>
              <a:latin typeface="+mn-lt"/>
              <a:ea typeface="+mn-ea"/>
              <a:cs typeface="+mn-cs"/>
            </a:rPr>
            <a:t>• statutory and school authority–declared holidays</a:t>
          </a:r>
        </a:p>
        <a:p>
          <a:r>
            <a:rPr lang="en-CA" sz="1100" b="0" i="0" u="none" strike="noStrike" baseline="0">
              <a:solidFill>
                <a:schemeClr val="dk1"/>
              </a:solidFill>
              <a:latin typeface="+mn-lt"/>
              <a:ea typeface="+mn-ea"/>
              <a:cs typeface="+mn-cs"/>
            </a:rPr>
            <a:t>• lunch breaks</a:t>
          </a:r>
        </a:p>
        <a:p>
          <a:r>
            <a:rPr lang="en-CA" sz="1100" b="0" i="0" u="none" strike="noStrike" baseline="0">
              <a:solidFill>
                <a:schemeClr val="dk1"/>
              </a:solidFill>
              <a:latin typeface="+mn-lt"/>
              <a:ea typeface="+mn-ea"/>
              <a:cs typeface="+mn-cs"/>
            </a:rPr>
            <a:t>• breaks between classes</a:t>
          </a:r>
        </a:p>
        <a:p>
          <a:r>
            <a:rPr lang="en-CA" sz="1100" b="0" i="0" u="none" strike="noStrike" baseline="0">
              <a:solidFill>
                <a:schemeClr val="dk1"/>
              </a:solidFill>
              <a:latin typeface="+mn-lt"/>
              <a:ea typeface="+mn-ea"/>
              <a:cs typeface="+mn-cs"/>
            </a:rPr>
            <a:t>• supervised study halls</a:t>
          </a:r>
        </a:p>
        <a:p>
          <a:r>
            <a:rPr lang="en-CA" sz="1100" b="0" i="0" u="none" strike="noStrike" baseline="0">
              <a:solidFill>
                <a:schemeClr val="dk1"/>
              </a:solidFill>
              <a:latin typeface="+mn-lt"/>
              <a:ea typeface="+mn-ea"/>
              <a:cs typeface="+mn-cs"/>
            </a:rPr>
            <a:t>• time taken for the registration of students</a:t>
          </a:r>
        </a:p>
        <a:p>
          <a:r>
            <a:rPr lang="en-CA" sz="1100" b="0" i="0" u="none" strike="noStrike" baseline="0">
              <a:solidFill>
                <a:schemeClr val="dk1"/>
              </a:solidFill>
              <a:latin typeface="+mn-lt"/>
              <a:ea typeface="+mn-ea"/>
              <a:cs typeface="+mn-cs"/>
            </a:rPr>
            <a:t>• extracurricular activities</a:t>
          </a:r>
        </a:p>
        <a:p>
          <a:r>
            <a:rPr lang="en-CA" sz="1100" b="0" i="0" u="none" strike="noStrike" baseline="0">
              <a:solidFill>
                <a:schemeClr val="dk1"/>
              </a:solidFill>
              <a:latin typeface="+mn-lt"/>
              <a:ea typeface="+mn-ea"/>
              <a:cs typeface="+mn-cs"/>
            </a:rPr>
            <a:t>• graduation/commencement rehearsals and ceremonies</a:t>
          </a:r>
          <a:endParaRPr lang="en-CA"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257175</xdr:colOff>
      <xdr:row>3</xdr:row>
      <xdr:rowOff>142875</xdr:rowOff>
    </xdr:from>
    <xdr:to>
      <xdr:col>8</xdr:col>
      <xdr:colOff>314325</xdr:colOff>
      <xdr:row>9</xdr:row>
      <xdr:rowOff>152400</xdr:rowOff>
    </xdr:to>
    <xdr:sp macro="" textlink="">
      <xdr:nvSpPr>
        <xdr:cNvPr id="4" name="TextBox 3">
          <a:extLst>
            <a:ext uri="{FF2B5EF4-FFF2-40B4-BE49-F238E27FC236}">
              <a16:creationId xmlns:a16="http://schemas.microsoft.com/office/drawing/2014/main" id="{2F386715-3A01-4BF1-A856-BB676F1AAFBA}"/>
            </a:ext>
          </a:extLst>
        </xdr:cNvPr>
        <xdr:cNvSpPr txBox="1"/>
      </xdr:nvSpPr>
      <xdr:spPr>
        <a:xfrm>
          <a:off x="257175" y="809625"/>
          <a:ext cx="554355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6.1. FTE Definition: Effective September 1, 2019, part-time teacher FTE will be</a:t>
          </a:r>
          <a:r>
            <a:rPr lang="en-CA" sz="1100" baseline="0"/>
            <a:t> </a:t>
          </a:r>
          <a:r>
            <a:rPr lang="en-CA" sz="1100"/>
            <a:t>determined by the ratio of the teacher’s actual assignable time to the teacher</a:t>
          </a:r>
          <a:r>
            <a:rPr lang="en-CA" sz="1100" baseline="0"/>
            <a:t> </a:t>
          </a:r>
          <a:r>
            <a:rPr lang="en-CA" sz="1100"/>
            <a:t>assignable time of a full-time assignment in the teacher’s school. This FTE will</a:t>
          </a:r>
          <a:r>
            <a:rPr lang="en-CA" sz="1100" baseline="0"/>
            <a:t> </a:t>
          </a:r>
          <a:r>
            <a:rPr lang="en-CA" sz="1100"/>
            <a:t>be used to calculate the maximum prorated portion of a teacher’s instructional</a:t>
          </a:r>
          <a:r>
            <a:rPr lang="en-CA" sz="1100" baseline="0"/>
            <a:t> </a:t>
          </a:r>
          <a:r>
            <a:rPr lang="en-CA" sz="1100"/>
            <a:t>time.</a:t>
          </a:r>
        </a:p>
      </xdr:txBody>
    </xdr:sp>
    <xdr:clientData/>
  </xdr:twoCellAnchor>
  <xdr:twoCellAnchor>
    <xdr:from>
      <xdr:col>0</xdr:col>
      <xdr:colOff>257175</xdr:colOff>
      <xdr:row>10</xdr:row>
      <xdr:rowOff>66675</xdr:rowOff>
    </xdr:from>
    <xdr:to>
      <xdr:col>8</xdr:col>
      <xdr:colOff>314325</xdr:colOff>
      <xdr:row>22</xdr:row>
      <xdr:rowOff>123825</xdr:rowOff>
    </xdr:to>
    <xdr:sp macro="" textlink="">
      <xdr:nvSpPr>
        <xdr:cNvPr id="5" name="TextBox 4">
          <a:extLst>
            <a:ext uri="{FF2B5EF4-FFF2-40B4-BE49-F238E27FC236}">
              <a16:creationId xmlns:a16="http://schemas.microsoft.com/office/drawing/2014/main" id="{98A70CA3-0F71-4C9D-9376-5C8B91B9A18D}"/>
            </a:ext>
          </a:extLst>
        </xdr:cNvPr>
        <xdr:cNvSpPr txBox="1"/>
      </xdr:nvSpPr>
      <xdr:spPr>
        <a:xfrm>
          <a:off x="257175" y="1866900"/>
          <a:ext cx="554355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Calculating FTE:</a:t>
          </a:r>
        </a:p>
        <a:p>
          <a:r>
            <a:rPr lang="en-CA" sz="1100"/>
            <a:t>*</a:t>
          </a:r>
          <a:r>
            <a:rPr lang="en-CA" sz="1100" baseline="0"/>
            <a:t> </a:t>
          </a:r>
          <a:r>
            <a:rPr lang="en-CA" sz="1100"/>
            <a:t>Determine the annual assignment of the part-time teacher. Include all assigned duties in clause 11.2 that are being assigned.</a:t>
          </a:r>
        </a:p>
        <a:p>
          <a:endParaRPr lang="en-CA" sz="1100"/>
        </a:p>
        <a:p>
          <a:r>
            <a:rPr lang="en-CA" sz="1100"/>
            <a:t>*</a:t>
          </a:r>
          <a:r>
            <a:rPr lang="en-CA" sz="1100" baseline="0"/>
            <a:t> </a:t>
          </a:r>
          <a:r>
            <a:rPr lang="en-CA" sz="1100"/>
            <a:t>Divide the number of actual assignable hours allocated to the part-time teacher by the number of assignable hours typically allocated to full-time teachers in the school (ie, a part-time teacher assigned a maximum of 550 hours in a school where the typical full-time teacher is assigned 1100 hours would have an FTE of 0.5). This determines the teacher FTE. The maximum instructional time will be determined based upon the FTE (ie, a part-time teacher with 0.5 FTE can provide up to 453.5 hours of instruction annually).</a:t>
          </a:r>
        </a:p>
      </xdr:txBody>
    </xdr:sp>
    <xdr:clientData/>
  </xdr:twoCellAnchor>
  <xdr:twoCellAnchor editAs="oneCell">
    <xdr:from>
      <xdr:col>0</xdr:col>
      <xdr:colOff>266700</xdr:colOff>
      <xdr:row>23</xdr:row>
      <xdr:rowOff>7771</xdr:rowOff>
    </xdr:from>
    <xdr:to>
      <xdr:col>8</xdr:col>
      <xdr:colOff>342900</xdr:colOff>
      <xdr:row>36</xdr:row>
      <xdr:rowOff>123825</xdr:rowOff>
    </xdr:to>
    <xdr:pic>
      <xdr:nvPicPr>
        <xdr:cNvPr id="6" name="Picture 5">
          <a:extLst>
            <a:ext uri="{FF2B5EF4-FFF2-40B4-BE49-F238E27FC236}">
              <a16:creationId xmlns:a16="http://schemas.microsoft.com/office/drawing/2014/main" id="{0AEBFBB7-6B69-4F87-8779-13FC2ABE2F98}"/>
            </a:ext>
          </a:extLst>
        </xdr:cNvPr>
        <xdr:cNvPicPr>
          <a:picLocks noChangeAspect="1"/>
        </xdr:cNvPicPr>
      </xdr:nvPicPr>
      <xdr:blipFill>
        <a:blip xmlns:r="http://schemas.openxmlformats.org/officeDocument/2006/relationships" r:embed="rId1"/>
        <a:stretch>
          <a:fillRect/>
        </a:stretch>
      </xdr:blipFill>
      <xdr:spPr>
        <a:xfrm>
          <a:off x="266700" y="3913021"/>
          <a:ext cx="5562600" cy="2221079"/>
        </a:xfrm>
        <a:prstGeom prst="rect">
          <a:avLst/>
        </a:prstGeom>
      </xdr:spPr>
    </xdr:pic>
    <xdr:clientData/>
  </xdr:twoCellAnchor>
  <xdr:twoCellAnchor>
    <xdr:from>
      <xdr:col>0</xdr:col>
      <xdr:colOff>266700</xdr:colOff>
      <xdr:row>37</xdr:row>
      <xdr:rowOff>47624</xdr:rowOff>
    </xdr:from>
    <xdr:to>
      <xdr:col>8</xdr:col>
      <xdr:colOff>323850</xdr:colOff>
      <xdr:row>51</xdr:row>
      <xdr:rowOff>114299</xdr:rowOff>
    </xdr:to>
    <xdr:sp macro="" textlink="">
      <xdr:nvSpPr>
        <xdr:cNvPr id="7" name="TextBox 6">
          <a:extLst>
            <a:ext uri="{FF2B5EF4-FFF2-40B4-BE49-F238E27FC236}">
              <a16:creationId xmlns:a16="http://schemas.microsoft.com/office/drawing/2014/main" id="{53645D33-AB6C-447B-91B3-0F8878DC813B}"/>
            </a:ext>
          </a:extLst>
        </xdr:cNvPr>
        <xdr:cNvSpPr txBox="1"/>
      </xdr:nvSpPr>
      <xdr:spPr>
        <a:xfrm>
          <a:off x="266700" y="6219824"/>
          <a:ext cx="5543550"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i="0" u="none" strike="noStrike" baseline="0">
              <a:solidFill>
                <a:schemeClr val="dk1"/>
              </a:solidFill>
              <a:latin typeface="+mn-lt"/>
              <a:ea typeface="+mn-ea"/>
              <a:cs typeface="+mn-cs"/>
            </a:rPr>
            <a:t>* Compare the result to the teacher’s FTE from the previous school year. If the result is a higher FTE, then the FTE should increase or the assignable load should decrease. If the FTE is less than previous year, then the FTE should be reduced or the assignable load should increase. </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A reduction or increase in the part-time teacher’s assignment can change the FTE. However, if the part-time teacher’s assignment does not change from year to year, the implementation of the new definition should not reduce the teacher’s FTE (as per clause 1.7 of the 2018–20 Central Table Settlement) or increase the FTE. </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If the FTE is already pre-determined for the school year, you may do these steps in reverse order and build the assignment out of the FTE. </a:t>
          </a:r>
        </a:p>
      </xdr:txBody>
    </xdr:sp>
    <xdr:clientData/>
  </xdr:twoCellAnchor>
  <xdr:twoCellAnchor editAs="oneCell">
    <xdr:from>
      <xdr:col>7</xdr:col>
      <xdr:colOff>342900</xdr:colOff>
      <xdr:row>0</xdr:row>
      <xdr:rowOff>28575</xdr:rowOff>
    </xdr:from>
    <xdr:to>
      <xdr:col>8</xdr:col>
      <xdr:colOff>354509</xdr:colOff>
      <xdr:row>3</xdr:row>
      <xdr:rowOff>38100</xdr:rowOff>
    </xdr:to>
    <xdr:pic>
      <xdr:nvPicPr>
        <xdr:cNvPr id="8" name="Picture 7">
          <a:hlinkClick xmlns:r="http://schemas.openxmlformats.org/officeDocument/2006/relationships" r:id="rId2"/>
          <a:extLst>
            <a:ext uri="{FF2B5EF4-FFF2-40B4-BE49-F238E27FC236}">
              <a16:creationId xmlns:a16="http://schemas.microsoft.com/office/drawing/2014/main" id="{857C7DA7-3930-4758-8ABA-CCAEF6E25927}"/>
            </a:ext>
          </a:extLst>
        </xdr:cNvPr>
        <xdr:cNvPicPr>
          <a:picLocks noChangeAspect="1"/>
        </xdr:cNvPicPr>
      </xdr:nvPicPr>
      <xdr:blipFill>
        <a:blip xmlns:r="http://schemas.openxmlformats.org/officeDocument/2006/relationships" r:embed="rId3"/>
        <a:stretch>
          <a:fillRect/>
        </a:stretch>
      </xdr:blipFill>
      <xdr:spPr>
        <a:xfrm>
          <a:off x="5143500" y="28575"/>
          <a:ext cx="697409" cy="676275"/>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1190625</xdr:colOff>
      <xdr:row>0</xdr:row>
      <xdr:rowOff>476250</xdr:rowOff>
    </xdr:from>
    <xdr:to>
      <xdr:col>5</xdr:col>
      <xdr:colOff>1847307</xdr:colOff>
      <xdr:row>1</xdr:row>
      <xdr:rowOff>596899</xdr:rowOff>
    </xdr:to>
    <xdr:pic>
      <xdr:nvPicPr>
        <xdr:cNvPr id="2" name="Picture 1">
          <a:hlinkClick xmlns:r="http://schemas.openxmlformats.org/officeDocument/2006/relationships" r:id="rId1"/>
          <a:extLst>
            <a:ext uri="{FF2B5EF4-FFF2-40B4-BE49-F238E27FC236}">
              <a16:creationId xmlns:a16="http://schemas.microsoft.com/office/drawing/2014/main" id="{8797AFCC-EB4E-456D-825A-878E6E4A140E}"/>
            </a:ext>
          </a:extLst>
        </xdr:cNvPr>
        <xdr:cNvPicPr>
          <a:picLocks noChangeAspect="1"/>
        </xdr:cNvPicPr>
      </xdr:nvPicPr>
      <xdr:blipFill>
        <a:blip xmlns:r="http://schemas.openxmlformats.org/officeDocument/2006/relationships" r:embed="rId2"/>
        <a:stretch>
          <a:fillRect/>
        </a:stretch>
      </xdr:blipFill>
      <xdr:spPr>
        <a:xfrm>
          <a:off x="8128000" y="476250"/>
          <a:ext cx="656682" cy="723899"/>
        </a:xfrm>
        <a:prstGeom prst="rect">
          <a:avLst/>
        </a:prstGeom>
      </xdr:spPr>
    </xdr:pic>
    <xdr:clientData fPrintsWithSheet="0"/>
  </xdr:twoCellAnchor>
  <xdr:twoCellAnchor>
    <xdr:from>
      <xdr:col>5</xdr:col>
      <xdr:colOff>1981200</xdr:colOff>
      <xdr:row>2</xdr:row>
      <xdr:rowOff>69850</xdr:rowOff>
    </xdr:from>
    <xdr:to>
      <xdr:col>8</xdr:col>
      <xdr:colOff>95249</xdr:colOff>
      <xdr:row>2</xdr:row>
      <xdr:rowOff>1069976</xdr:rowOff>
    </xdr:to>
    <xdr:sp macro="" textlink="">
      <xdr:nvSpPr>
        <xdr:cNvPr id="3" name="TextBox 2">
          <a:extLst>
            <a:ext uri="{FF2B5EF4-FFF2-40B4-BE49-F238E27FC236}">
              <a16:creationId xmlns:a16="http://schemas.microsoft.com/office/drawing/2014/main" id="{CBD3FA31-D0A1-44F5-A46D-46DF1624D403}"/>
            </a:ext>
          </a:extLst>
        </xdr:cNvPr>
        <xdr:cNvSpPr txBox="1"/>
      </xdr:nvSpPr>
      <xdr:spPr>
        <a:xfrm>
          <a:off x="9601200" y="1327150"/>
          <a:ext cx="2101849" cy="1000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t>Typical FT Teacher Assign Time:</a:t>
          </a:r>
        </a:p>
      </xdr:txBody>
    </xdr:sp>
    <xdr:clientData/>
  </xdr:twoCellAnchor>
  <xdr:twoCellAnchor>
    <xdr:from>
      <xdr:col>7</xdr:col>
      <xdr:colOff>390525</xdr:colOff>
      <xdr:row>1</xdr:row>
      <xdr:rowOff>635000</xdr:rowOff>
    </xdr:from>
    <xdr:to>
      <xdr:col>9</xdr:col>
      <xdr:colOff>47624</xdr:colOff>
      <xdr:row>2</xdr:row>
      <xdr:rowOff>1117601</xdr:rowOff>
    </xdr:to>
    <xdr:sp macro="" textlink="">
      <xdr:nvSpPr>
        <xdr:cNvPr id="4" name="TextBox 3">
          <a:extLst>
            <a:ext uri="{FF2B5EF4-FFF2-40B4-BE49-F238E27FC236}">
              <a16:creationId xmlns:a16="http://schemas.microsoft.com/office/drawing/2014/main" id="{83265FC1-A44E-445C-8604-9A3C476075CD}"/>
            </a:ext>
          </a:extLst>
        </xdr:cNvPr>
        <xdr:cNvSpPr txBox="1"/>
      </xdr:nvSpPr>
      <xdr:spPr>
        <a:xfrm>
          <a:off x="10566400" y="1238250"/>
          <a:ext cx="1847849" cy="1133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t>My</a:t>
          </a:r>
        </a:p>
        <a:p>
          <a:pPr algn="ctr"/>
          <a:r>
            <a:rPr lang="en-CA" sz="1600" b="1"/>
            <a:t>Maximum Assigned Time:</a:t>
          </a:r>
        </a:p>
      </xdr:txBody>
    </xdr:sp>
    <xdr:clientData/>
  </xdr:twoCellAnchor>
  <xdr:twoCellAnchor>
    <xdr:from>
      <xdr:col>2</xdr:col>
      <xdr:colOff>984251</xdr:colOff>
      <xdr:row>2</xdr:row>
      <xdr:rowOff>777875</xdr:rowOff>
    </xdr:from>
    <xdr:to>
      <xdr:col>3</xdr:col>
      <xdr:colOff>333376</xdr:colOff>
      <xdr:row>3</xdr:row>
      <xdr:rowOff>301625</xdr:rowOff>
    </xdr:to>
    <xdr:sp macro="" textlink="">
      <xdr:nvSpPr>
        <xdr:cNvPr id="5" name="TextBox 4">
          <a:extLst>
            <a:ext uri="{FF2B5EF4-FFF2-40B4-BE49-F238E27FC236}">
              <a16:creationId xmlns:a16="http://schemas.microsoft.com/office/drawing/2014/main" id="{B2BCD5F7-F18C-4FAE-92BC-CBE16B35B2C0}"/>
            </a:ext>
          </a:extLst>
        </xdr:cNvPr>
        <xdr:cNvSpPr txBox="1"/>
      </xdr:nvSpPr>
      <xdr:spPr>
        <a:xfrm>
          <a:off x="3413126" y="2032000"/>
          <a:ext cx="10160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6000" b="1"/>
            <a:t>+</a:t>
          </a:r>
        </a:p>
      </xdr:txBody>
    </xdr:sp>
    <xdr:clientData/>
  </xdr:twoCellAnchor>
  <xdr:twoCellAnchor>
    <xdr:from>
      <xdr:col>3</xdr:col>
      <xdr:colOff>549276</xdr:colOff>
      <xdr:row>3</xdr:row>
      <xdr:rowOff>104775</xdr:rowOff>
    </xdr:from>
    <xdr:to>
      <xdr:col>4</xdr:col>
      <xdr:colOff>279401</xdr:colOff>
      <xdr:row>4</xdr:row>
      <xdr:rowOff>41275</xdr:rowOff>
    </xdr:to>
    <xdr:sp macro="" textlink="">
      <xdr:nvSpPr>
        <xdr:cNvPr id="6" name="TextBox 5">
          <a:extLst>
            <a:ext uri="{FF2B5EF4-FFF2-40B4-BE49-F238E27FC236}">
              <a16:creationId xmlns:a16="http://schemas.microsoft.com/office/drawing/2014/main" id="{93AA17EC-313E-426A-9176-3D1935FE6381}"/>
            </a:ext>
          </a:extLst>
        </xdr:cNvPr>
        <xdr:cNvSpPr txBox="1"/>
      </xdr:nvSpPr>
      <xdr:spPr>
        <a:xfrm>
          <a:off x="4645026" y="2835275"/>
          <a:ext cx="10160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4400" b="1"/>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203200</xdr:colOff>
      <xdr:row>3</xdr:row>
      <xdr:rowOff>165099</xdr:rowOff>
    </xdr:from>
    <xdr:to>
      <xdr:col>14</xdr:col>
      <xdr:colOff>165100</xdr:colOff>
      <xdr:row>22</xdr:row>
      <xdr:rowOff>352424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609138" y="2339974"/>
          <a:ext cx="5200650" cy="66405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88900</xdr:colOff>
      <xdr:row>35</xdr:row>
      <xdr:rowOff>419100</xdr:rowOff>
    </xdr:from>
    <xdr:to>
      <xdr:col>12</xdr:col>
      <xdr:colOff>228600</xdr:colOff>
      <xdr:row>38</xdr:row>
      <xdr:rowOff>190500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229600" y="13398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511986</xdr:colOff>
      <xdr:row>0</xdr:row>
      <xdr:rowOff>23816</xdr:rowOff>
    </xdr:from>
    <xdr:to>
      <xdr:col>7</xdr:col>
      <xdr:colOff>335231</xdr:colOff>
      <xdr:row>0</xdr:row>
      <xdr:rowOff>747715</xdr:rowOff>
    </xdr:to>
    <xdr:pic>
      <xdr:nvPicPr>
        <xdr:cNvPr id="5" name="Picture 4">
          <a:hlinkClick xmlns:r="http://schemas.openxmlformats.org/officeDocument/2006/relationships" r:id="rId1"/>
          <a:extLst>
            <a:ext uri="{FF2B5EF4-FFF2-40B4-BE49-F238E27FC236}">
              <a16:creationId xmlns:a16="http://schemas.microsoft.com/office/drawing/2014/main" id="{9A5603F3-60D3-42E4-ACA5-B88E7CA3B518}"/>
            </a:ext>
          </a:extLst>
        </xdr:cNvPr>
        <xdr:cNvPicPr>
          <a:picLocks noChangeAspect="1"/>
        </xdr:cNvPicPr>
      </xdr:nvPicPr>
      <xdr:blipFill>
        <a:blip xmlns:r="http://schemas.openxmlformats.org/officeDocument/2006/relationships" r:embed="rId2"/>
        <a:stretch>
          <a:fillRect/>
        </a:stretch>
      </xdr:blipFill>
      <xdr:spPr>
        <a:xfrm>
          <a:off x="7489049" y="23816"/>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6" name="Group 5">
          <a:hlinkClick xmlns:r="http://schemas.openxmlformats.org/officeDocument/2006/relationships" r:id="rId3"/>
          <a:extLst>
            <a:ext uri="{FF2B5EF4-FFF2-40B4-BE49-F238E27FC236}">
              <a16:creationId xmlns:a16="http://schemas.microsoft.com/office/drawing/2014/main" id="{F71173A2-F212-45C8-B12E-30774F002A20}"/>
            </a:ext>
          </a:extLst>
        </xdr:cNvPr>
        <xdr:cNvGrpSpPr/>
      </xdr:nvGrpSpPr>
      <xdr:grpSpPr>
        <a:xfrm>
          <a:off x="8739188" y="0"/>
          <a:ext cx="976312" cy="1119187"/>
          <a:chOff x="9001125" y="488157"/>
          <a:chExt cx="976312" cy="1119187"/>
        </a:xfrm>
      </xdr:grpSpPr>
      <xdr:pic>
        <xdr:nvPicPr>
          <xdr:cNvPr id="7" name="Picture 6">
            <a:extLst>
              <a:ext uri="{FF2B5EF4-FFF2-40B4-BE49-F238E27FC236}">
                <a16:creationId xmlns:a16="http://schemas.microsoft.com/office/drawing/2014/main" id="{028966B4-7DF8-41DE-AD1F-B04CA1700BA2}"/>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8" name="TextBox 7">
            <a:extLst>
              <a:ext uri="{FF2B5EF4-FFF2-40B4-BE49-F238E27FC236}">
                <a16:creationId xmlns:a16="http://schemas.microsoft.com/office/drawing/2014/main" id="{AD5D9424-D53E-40AB-B14F-F6A829F9C8CC}"/>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9" name="TextBox 8">
            <a:extLst>
              <a:ext uri="{FF2B5EF4-FFF2-40B4-BE49-F238E27FC236}">
                <a16:creationId xmlns:a16="http://schemas.microsoft.com/office/drawing/2014/main" id="{789EF8C4-38B6-4EAE-B7AD-717E3AE6B90A}"/>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2</xdr:row>
      <xdr:rowOff>409574</xdr:rowOff>
    </xdr:from>
    <xdr:to>
      <xdr:col>14</xdr:col>
      <xdr:colOff>228600</xdr:colOff>
      <xdr:row>22</xdr:row>
      <xdr:rowOff>47624</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8896350" y="2095499"/>
          <a:ext cx="4800600" cy="6467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0</xdr:colOff>
      <xdr:row>35</xdr:row>
      <xdr:rowOff>355600</xdr:rowOff>
    </xdr:from>
    <xdr:to>
      <xdr:col>12</xdr:col>
      <xdr:colOff>292100</xdr:colOff>
      <xdr:row>38</xdr:row>
      <xdr:rowOff>139700</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79502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511970</xdr:colOff>
      <xdr:row>0</xdr:row>
      <xdr:rowOff>23813</xdr:rowOff>
    </xdr:from>
    <xdr:to>
      <xdr:col>7</xdr:col>
      <xdr:colOff>335215</xdr:colOff>
      <xdr:row>0</xdr:row>
      <xdr:rowOff>747712</xdr:rowOff>
    </xdr:to>
    <xdr:pic>
      <xdr:nvPicPr>
        <xdr:cNvPr id="8" name="Picture 7">
          <a:hlinkClick xmlns:r="http://schemas.openxmlformats.org/officeDocument/2006/relationships" r:id="rId1"/>
          <a:extLst>
            <a:ext uri="{FF2B5EF4-FFF2-40B4-BE49-F238E27FC236}">
              <a16:creationId xmlns:a16="http://schemas.microsoft.com/office/drawing/2014/main" id="{1D88DB05-DD36-4B9B-9D23-A6B4760F5F56}"/>
            </a:ext>
          </a:extLst>
        </xdr:cNvPr>
        <xdr:cNvPicPr>
          <a:picLocks noChangeAspect="1"/>
        </xdr:cNvPicPr>
      </xdr:nvPicPr>
      <xdr:blipFill>
        <a:blip xmlns:r="http://schemas.openxmlformats.org/officeDocument/2006/relationships" r:embed="rId2"/>
        <a:stretch>
          <a:fillRect/>
        </a:stretch>
      </xdr:blipFill>
      <xdr:spPr>
        <a:xfrm>
          <a:off x="7453314" y="23813"/>
          <a:ext cx="656682" cy="723899"/>
        </a:xfrm>
        <a:prstGeom prst="rect">
          <a:avLst/>
        </a:prstGeom>
      </xdr:spPr>
    </xdr:pic>
    <xdr:clientData fPrintsWithSheet="0"/>
  </xdr:twoCellAnchor>
  <xdr:twoCellAnchor>
    <xdr:from>
      <xdr:col>8</xdr:col>
      <xdr:colOff>59531</xdr:colOff>
      <xdr:row>0</xdr:row>
      <xdr:rowOff>107156</xdr:rowOff>
    </xdr:from>
    <xdr:to>
      <xdr:col>8</xdr:col>
      <xdr:colOff>1035843</xdr:colOff>
      <xdr:row>1</xdr:row>
      <xdr:rowOff>440530</xdr:rowOff>
    </xdr:to>
    <xdr:grpSp>
      <xdr:nvGrpSpPr>
        <xdr:cNvPr id="9" name="Group 8">
          <a:hlinkClick xmlns:r="http://schemas.openxmlformats.org/officeDocument/2006/relationships" r:id="rId3"/>
          <a:extLst>
            <a:ext uri="{FF2B5EF4-FFF2-40B4-BE49-F238E27FC236}">
              <a16:creationId xmlns:a16="http://schemas.microsoft.com/office/drawing/2014/main" id="{E207C24B-C11E-4936-93F4-4C4724DD4BFD}"/>
            </a:ext>
          </a:extLst>
        </xdr:cNvPr>
        <xdr:cNvGrpSpPr/>
      </xdr:nvGrpSpPr>
      <xdr:grpSpPr>
        <a:xfrm>
          <a:off x="8751094" y="107156"/>
          <a:ext cx="976312" cy="1119187"/>
          <a:chOff x="9001125" y="488157"/>
          <a:chExt cx="976312" cy="1119187"/>
        </a:xfrm>
      </xdr:grpSpPr>
      <xdr:pic>
        <xdr:nvPicPr>
          <xdr:cNvPr id="10" name="Picture 9">
            <a:extLst>
              <a:ext uri="{FF2B5EF4-FFF2-40B4-BE49-F238E27FC236}">
                <a16:creationId xmlns:a16="http://schemas.microsoft.com/office/drawing/2014/main" id="{0DE1FA00-97D4-4300-A476-076BBB43F0CC}"/>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1" name="TextBox 10">
            <a:extLst>
              <a:ext uri="{FF2B5EF4-FFF2-40B4-BE49-F238E27FC236}">
                <a16:creationId xmlns:a16="http://schemas.microsoft.com/office/drawing/2014/main" id="{22248007-DECB-4087-B703-C68F6BE1D53D}"/>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FBBC2A59-2549-4DD0-ACA6-BDF9A3DBBE31}"/>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2</xdr:row>
      <xdr:rowOff>409574</xdr:rowOff>
    </xdr:from>
    <xdr:to>
      <xdr:col>14</xdr:col>
      <xdr:colOff>215900</xdr:colOff>
      <xdr:row>22</xdr:row>
      <xdr:rowOff>200024</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8829675" y="2095499"/>
          <a:ext cx="4806950" cy="6619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0</xdr:colOff>
      <xdr:row>35</xdr:row>
      <xdr:rowOff>304800</xdr:rowOff>
    </xdr:from>
    <xdr:to>
      <xdr:col>12</xdr:col>
      <xdr:colOff>279400</xdr:colOff>
      <xdr:row>38</xdr:row>
      <xdr:rowOff>127000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8867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511967</xdr:colOff>
      <xdr:row>0</xdr:row>
      <xdr:rowOff>23812</xdr:rowOff>
    </xdr:from>
    <xdr:to>
      <xdr:col>7</xdr:col>
      <xdr:colOff>335212</xdr:colOff>
      <xdr:row>0</xdr:row>
      <xdr:rowOff>747711</xdr:rowOff>
    </xdr:to>
    <xdr:pic>
      <xdr:nvPicPr>
        <xdr:cNvPr id="6" name="Picture 5">
          <a:hlinkClick xmlns:r="http://schemas.openxmlformats.org/officeDocument/2006/relationships" r:id="rId1"/>
          <a:extLst>
            <a:ext uri="{FF2B5EF4-FFF2-40B4-BE49-F238E27FC236}">
              <a16:creationId xmlns:a16="http://schemas.microsoft.com/office/drawing/2014/main" id="{F235D335-383E-4C8C-85F8-76C841907C1E}"/>
            </a:ext>
          </a:extLst>
        </xdr:cNvPr>
        <xdr:cNvPicPr>
          <a:picLocks noChangeAspect="1"/>
        </xdr:cNvPicPr>
      </xdr:nvPicPr>
      <xdr:blipFill>
        <a:blip xmlns:r="http://schemas.openxmlformats.org/officeDocument/2006/relationships" r:embed="rId2"/>
        <a:stretch>
          <a:fillRect/>
        </a:stretch>
      </xdr:blipFill>
      <xdr:spPr>
        <a:xfrm>
          <a:off x="7393780"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7" name="Group 6">
          <a:hlinkClick xmlns:r="http://schemas.openxmlformats.org/officeDocument/2006/relationships" r:id="rId3"/>
          <a:extLst>
            <a:ext uri="{FF2B5EF4-FFF2-40B4-BE49-F238E27FC236}">
              <a16:creationId xmlns:a16="http://schemas.microsoft.com/office/drawing/2014/main" id="{4D7858C8-90C1-41E1-B27F-82DFCDDC00EE}"/>
            </a:ext>
          </a:extLst>
        </xdr:cNvPr>
        <xdr:cNvGrpSpPr/>
      </xdr:nvGrpSpPr>
      <xdr:grpSpPr>
        <a:xfrm>
          <a:off x="8643938" y="0"/>
          <a:ext cx="976312" cy="1119187"/>
          <a:chOff x="9001125" y="488157"/>
          <a:chExt cx="976312" cy="1119187"/>
        </a:xfrm>
      </xdr:grpSpPr>
      <xdr:pic>
        <xdr:nvPicPr>
          <xdr:cNvPr id="8" name="Picture 7">
            <a:extLst>
              <a:ext uri="{FF2B5EF4-FFF2-40B4-BE49-F238E27FC236}">
                <a16:creationId xmlns:a16="http://schemas.microsoft.com/office/drawing/2014/main" id="{351AE4F7-4113-4132-A359-6DB4C38C0949}"/>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CB57C4F9-81B2-4DC4-A4F8-041F162C6DDD}"/>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F526F32C-3F33-4A84-81FB-3C842D16EA82}"/>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2</xdr:row>
      <xdr:rowOff>409574</xdr:rowOff>
    </xdr:from>
    <xdr:to>
      <xdr:col>14</xdr:col>
      <xdr:colOff>228600</xdr:colOff>
      <xdr:row>22</xdr:row>
      <xdr:rowOff>180975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8820150" y="2095499"/>
          <a:ext cx="4800600" cy="66008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8</xdr:col>
      <xdr:colOff>0</xdr:colOff>
      <xdr:row>35</xdr:row>
      <xdr:rowOff>266700</xdr:rowOff>
    </xdr:from>
    <xdr:to>
      <xdr:col>12</xdr:col>
      <xdr:colOff>292100</xdr:colOff>
      <xdr:row>38</xdr:row>
      <xdr:rowOff>12700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78613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500057</xdr:colOff>
      <xdr:row>0</xdr:row>
      <xdr:rowOff>23812</xdr:rowOff>
    </xdr:from>
    <xdr:to>
      <xdr:col>7</xdr:col>
      <xdr:colOff>323301</xdr:colOff>
      <xdr:row>0</xdr:row>
      <xdr:rowOff>747711</xdr:rowOff>
    </xdr:to>
    <xdr:pic>
      <xdr:nvPicPr>
        <xdr:cNvPr id="6" name="Picture 5">
          <a:hlinkClick xmlns:r="http://schemas.openxmlformats.org/officeDocument/2006/relationships" r:id="rId1"/>
          <a:extLst>
            <a:ext uri="{FF2B5EF4-FFF2-40B4-BE49-F238E27FC236}">
              <a16:creationId xmlns:a16="http://schemas.microsoft.com/office/drawing/2014/main" id="{FEAC48B2-AD79-4602-A6BC-5EBB0F32E529}"/>
            </a:ext>
          </a:extLst>
        </xdr:cNvPr>
        <xdr:cNvPicPr>
          <a:picLocks noChangeAspect="1"/>
        </xdr:cNvPicPr>
      </xdr:nvPicPr>
      <xdr:blipFill>
        <a:blip xmlns:r="http://schemas.openxmlformats.org/officeDocument/2006/relationships" r:embed="rId2"/>
        <a:stretch>
          <a:fillRect/>
        </a:stretch>
      </xdr:blipFill>
      <xdr:spPr>
        <a:xfrm>
          <a:off x="7322338"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7" name="Group 6">
          <a:hlinkClick xmlns:r="http://schemas.openxmlformats.org/officeDocument/2006/relationships" r:id="rId3"/>
          <a:extLst>
            <a:ext uri="{FF2B5EF4-FFF2-40B4-BE49-F238E27FC236}">
              <a16:creationId xmlns:a16="http://schemas.microsoft.com/office/drawing/2014/main" id="{460CFE70-3F44-4BC1-8A1D-C0714E2A81F8}"/>
            </a:ext>
          </a:extLst>
        </xdr:cNvPr>
        <xdr:cNvGrpSpPr/>
      </xdr:nvGrpSpPr>
      <xdr:grpSpPr>
        <a:xfrm>
          <a:off x="8584406" y="0"/>
          <a:ext cx="976312" cy="1119187"/>
          <a:chOff x="9001125" y="488157"/>
          <a:chExt cx="976312" cy="1119187"/>
        </a:xfrm>
      </xdr:grpSpPr>
      <xdr:pic>
        <xdr:nvPicPr>
          <xdr:cNvPr id="8" name="Picture 7">
            <a:extLst>
              <a:ext uri="{FF2B5EF4-FFF2-40B4-BE49-F238E27FC236}">
                <a16:creationId xmlns:a16="http://schemas.microsoft.com/office/drawing/2014/main" id="{21E595D3-1520-4C87-A128-8DFBB6F7E496}"/>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8D92C971-6190-4603-90C4-C0FCF01A158E}"/>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C9D563AE-FB79-4C18-B14A-B9E414B2AB16}"/>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114300</xdr:colOff>
      <xdr:row>3</xdr:row>
      <xdr:rowOff>0</xdr:rowOff>
    </xdr:from>
    <xdr:to>
      <xdr:col>14</xdr:col>
      <xdr:colOff>215900</xdr:colOff>
      <xdr:row>22</xdr:row>
      <xdr:rowOff>66676</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8972550" y="2095500"/>
          <a:ext cx="4806950" cy="6486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t>Hours of Work Spreadsheet Tips and Tricks</a:t>
          </a:r>
        </a:p>
        <a:p>
          <a:endParaRPr lang="en-US" sz="1400"/>
        </a:p>
        <a:p>
          <a:r>
            <a:rPr lang="en-US" sz="1400"/>
            <a:t>1. Cells with a </a:t>
          </a:r>
          <a:r>
            <a:rPr lang="en-US" sz="1400" b="1"/>
            <a:t>red triangle </a:t>
          </a:r>
          <a:r>
            <a:rPr lang="en-US" sz="1400"/>
            <a:t>in the top right corner have a comment that can be displayed by placing your pointer on the cell.</a:t>
          </a:r>
        </a:p>
        <a:p>
          <a:r>
            <a:rPr lang="en-US" sz="1400"/>
            <a:t>2. Dark grey cells do not require any information.</a:t>
          </a:r>
        </a:p>
        <a:p>
          <a:r>
            <a:rPr lang="en-US" sz="1400"/>
            <a:t>3. Begin by entering your timetable information under the columns </a:t>
          </a:r>
          <a:r>
            <a:rPr lang="en-US" sz="1400" b="1"/>
            <a:t>Block/Transition/Break</a:t>
          </a:r>
          <a:r>
            <a:rPr lang="en-US" sz="1400"/>
            <a:t>, </a:t>
          </a:r>
          <a:r>
            <a:rPr lang="en-US" sz="1400" b="1"/>
            <a:t>Start Time</a:t>
          </a:r>
          <a:r>
            <a:rPr lang="en-US" sz="1400"/>
            <a:t>, and </a:t>
          </a:r>
          <a:r>
            <a:rPr lang="en-US" sz="1400" b="1"/>
            <a:t>End Time</a:t>
          </a:r>
          <a:r>
            <a:rPr lang="en-US" sz="1400"/>
            <a:t>. You need to enter the time using "</a:t>
          </a:r>
          <a:r>
            <a:rPr lang="en-US" sz="1400" b="1"/>
            <a:t>am</a:t>
          </a:r>
          <a:r>
            <a:rPr lang="en-US" sz="1400"/>
            <a:t>" or "</a:t>
          </a:r>
          <a:r>
            <a:rPr lang="en-US" sz="1400" b="1"/>
            <a:t>pm</a:t>
          </a:r>
          <a:r>
            <a:rPr lang="en-US" sz="1400"/>
            <a:t>".  If you need to, you can change the names in the </a:t>
          </a:r>
          <a:r>
            <a:rPr lang="en-US" sz="1400" b="1"/>
            <a:t>Block/Transition/Break</a:t>
          </a:r>
          <a:r>
            <a:rPr lang="en-US" sz="1400"/>
            <a:t> column.</a:t>
          </a:r>
        </a:p>
        <a:p>
          <a:r>
            <a:rPr lang="en-US" sz="1400"/>
            <a:t>4. The </a:t>
          </a:r>
          <a:r>
            <a:rPr lang="en-US" sz="1400" b="1"/>
            <a:t>Total Minutes</a:t>
          </a:r>
          <a:r>
            <a:rPr lang="en-US" sz="1400"/>
            <a:t> column shows the total</a:t>
          </a:r>
          <a:r>
            <a:rPr lang="en-US" sz="1400" baseline="0"/>
            <a:t> number of minutes for each block of time.</a:t>
          </a:r>
          <a:endParaRPr lang="en-US" sz="1400"/>
        </a:p>
        <a:p>
          <a:r>
            <a:rPr lang="en-US" sz="1400"/>
            <a:t>5. </a:t>
          </a:r>
          <a:r>
            <a:rPr lang="en-US" sz="1400" b="1" i="1" u="sng"/>
            <a:t>IF</a:t>
          </a:r>
          <a:r>
            <a:rPr lang="en-US" sz="1400"/>
            <a:t> one the blocks is your prep</a:t>
          </a:r>
          <a:r>
            <a:rPr lang="en-US" sz="1400" baseline="0"/>
            <a:t> and you are </a:t>
          </a:r>
          <a:r>
            <a:rPr lang="en-US" sz="1400" b="1" i="1" u="sng" baseline="0"/>
            <a:t>FREE</a:t>
          </a:r>
          <a:r>
            <a:rPr lang="en-US" sz="1400" baseline="0"/>
            <a:t> to leave the building, etc., you can delete the minutes in the </a:t>
          </a:r>
          <a:r>
            <a:rPr lang="en-US" sz="1400" b="1" baseline="0"/>
            <a:t>Instructional Time </a:t>
          </a:r>
          <a:r>
            <a:rPr lang="en-US" sz="1400" baseline="0"/>
            <a:t>column and leave the </a:t>
          </a:r>
          <a:r>
            <a:rPr lang="en-US" sz="1400" b="1" baseline="0"/>
            <a:t>Prep Minutes </a:t>
          </a:r>
          <a:r>
            <a:rPr lang="en-US" sz="1400" baseline="0"/>
            <a:t>column blank.</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US" sz="1400"/>
        </a:p>
        <a:p>
          <a:r>
            <a:rPr lang="en-US" sz="1400"/>
            <a:t>7. When entering minutes in </a:t>
          </a:r>
          <a:r>
            <a:rPr lang="en-US" sz="1400" b="1"/>
            <a:t>Prep Minutes</a:t>
          </a:r>
          <a:r>
            <a:rPr lang="en-US" sz="1400"/>
            <a:t> and </a:t>
          </a:r>
          <a:r>
            <a:rPr lang="en-US" sz="1400" b="1"/>
            <a:t>Assigned Minutes</a:t>
          </a:r>
          <a:r>
            <a:rPr lang="en-US" sz="1400"/>
            <a:t>, use the following format: </a:t>
          </a:r>
          <a:r>
            <a:rPr lang="en-US" sz="1400" b="1"/>
            <a:t>XX</a:t>
          </a:r>
          <a:r>
            <a:rPr lang="en-US" sz="1400"/>
            <a:t>, where </a:t>
          </a:r>
          <a:r>
            <a:rPr lang="en-US" sz="1400" b="1"/>
            <a:t>XX</a:t>
          </a:r>
          <a:r>
            <a:rPr lang="en-US" sz="1400"/>
            <a:t> is the number of minutes.</a:t>
          </a:r>
        </a:p>
        <a:p>
          <a:r>
            <a:rPr lang="en-US" sz="1400"/>
            <a:t>8. To return to the start page, click on the </a:t>
          </a:r>
          <a:r>
            <a:rPr lang="en-US" sz="1400" b="1"/>
            <a:t>Return to Main</a:t>
          </a:r>
          <a:r>
            <a:rPr lang="en-US" sz="1400"/>
            <a:t> link at the top of the page or click on the appropriate tab below to move to that specific</a:t>
          </a:r>
          <a:r>
            <a:rPr lang="en-US" sz="1400" baseline="0"/>
            <a:t> </a:t>
          </a:r>
          <a:r>
            <a:rPr lang="en-US" sz="1400"/>
            <a:t>day.</a:t>
          </a:r>
        </a:p>
      </xdr:txBody>
    </xdr:sp>
    <xdr:clientData/>
  </xdr:twoCellAnchor>
  <xdr:twoCellAnchor>
    <xdr:from>
      <xdr:col>8</xdr:col>
      <xdr:colOff>0</xdr:colOff>
      <xdr:row>35</xdr:row>
      <xdr:rowOff>254000</xdr:rowOff>
    </xdr:from>
    <xdr:to>
      <xdr:col>12</xdr:col>
      <xdr:colOff>279400</xdr:colOff>
      <xdr:row>38</xdr:row>
      <xdr:rowOff>12700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79375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editAs="oneCell">
    <xdr:from>
      <xdr:col>6</xdr:col>
      <xdr:colOff>500059</xdr:colOff>
      <xdr:row>0</xdr:row>
      <xdr:rowOff>23812</xdr:rowOff>
    </xdr:from>
    <xdr:to>
      <xdr:col>7</xdr:col>
      <xdr:colOff>323304</xdr:colOff>
      <xdr:row>0</xdr:row>
      <xdr:rowOff>747711</xdr:rowOff>
    </xdr:to>
    <xdr:pic>
      <xdr:nvPicPr>
        <xdr:cNvPr id="6" name="Picture 5">
          <a:hlinkClick xmlns:r="http://schemas.openxmlformats.org/officeDocument/2006/relationships" r:id="rId1"/>
          <a:extLst>
            <a:ext uri="{FF2B5EF4-FFF2-40B4-BE49-F238E27FC236}">
              <a16:creationId xmlns:a16="http://schemas.microsoft.com/office/drawing/2014/main" id="{1F8A19EB-B9D6-4907-A9F8-283CE2F66B85}"/>
            </a:ext>
          </a:extLst>
        </xdr:cNvPr>
        <xdr:cNvPicPr>
          <a:picLocks noChangeAspect="1"/>
        </xdr:cNvPicPr>
      </xdr:nvPicPr>
      <xdr:blipFill>
        <a:blip xmlns:r="http://schemas.openxmlformats.org/officeDocument/2006/relationships" r:embed="rId2"/>
        <a:stretch>
          <a:fillRect/>
        </a:stretch>
      </xdr:blipFill>
      <xdr:spPr>
        <a:xfrm>
          <a:off x="7393778"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7" name="Group 6">
          <a:hlinkClick xmlns:r="http://schemas.openxmlformats.org/officeDocument/2006/relationships" r:id="rId3"/>
          <a:extLst>
            <a:ext uri="{FF2B5EF4-FFF2-40B4-BE49-F238E27FC236}">
              <a16:creationId xmlns:a16="http://schemas.microsoft.com/office/drawing/2014/main" id="{05030FBD-BFE8-4CD5-AEFC-FC174A736606}"/>
            </a:ext>
          </a:extLst>
        </xdr:cNvPr>
        <xdr:cNvGrpSpPr/>
      </xdr:nvGrpSpPr>
      <xdr:grpSpPr>
        <a:xfrm>
          <a:off x="8655844" y="0"/>
          <a:ext cx="976312" cy="1119187"/>
          <a:chOff x="9001125" y="488157"/>
          <a:chExt cx="976312" cy="1119187"/>
        </a:xfrm>
      </xdr:grpSpPr>
      <xdr:pic>
        <xdr:nvPicPr>
          <xdr:cNvPr id="8" name="Picture 7">
            <a:extLst>
              <a:ext uri="{FF2B5EF4-FFF2-40B4-BE49-F238E27FC236}">
                <a16:creationId xmlns:a16="http://schemas.microsoft.com/office/drawing/2014/main" id="{B46C978C-9A71-4976-8CEA-ACCF3E192453}"/>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9" name="TextBox 8">
            <a:extLst>
              <a:ext uri="{FF2B5EF4-FFF2-40B4-BE49-F238E27FC236}">
                <a16:creationId xmlns:a16="http://schemas.microsoft.com/office/drawing/2014/main" id="{BC987F39-E0F6-4113-82F9-2B23001A77C5}"/>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0" name="TextBox 9">
            <a:extLst>
              <a:ext uri="{FF2B5EF4-FFF2-40B4-BE49-F238E27FC236}">
                <a16:creationId xmlns:a16="http://schemas.microsoft.com/office/drawing/2014/main" id="{FF071D99-4D5D-4517-B6DD-C03969242FE7}"/>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bertateachersassociation-my.sharepoint.com/D:/TW%20(SDB)/Assignable%20Time%20Calculator/2018-19/2018-19%20Assignable%20Time%20Calculator%20HS%20-%20v9%20-%202018%2004%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rs Summary"/>
      <sheetName val="Mon-Day 1-S1"/>
      <sheetName val="Tue-Day 2-S1"/>
      <sheetName val="Wed-Day 3-S1"/>
      <sheetName val="Thu-Day 4-S1"/>
      <sheetName val="Fri-Day 5-S1"/>
      <sheetName val="Day 6-S1"/>
      <sheetName val="Early Out 1-S1"/>
      <sheetName val="Early Out 2-S1"/>
      <sheetName val="Mon-Day 1-S2"/>
      <sheetName val="Tue-Day 2-S2"/>
      <sheetName val="Wed-Day 3-S2"/>
      <sheetName val="Thu-Day 4-S2"/>
      <sheetName val="Fri-Day 5-S2"/>
      <sheetName val="Day 6-S2"/>
      <sheetName val="Early Out 1-S2"/>
      <sheetName val="Early Out 2-S2"/>
      <sheetName val="August"/>
      <sheetName val="September"/>
      <sheetName val="October"/>
      <sheetName val="November"/>
      <sheetName val="December"/>
      <sheetName val="January"/>
      <sheetName val="February"/>
      <sheetName val="March"/>
      <sheetName val="April"/>
      <sheetName val="May"/>
      <sheetName val="June"/>
      <sheetName val="July"/>
    </sheetNames>
    <sheetDataSet>
      <sheetData sheetId="0">
        <row r="5">
          <cell r="C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32DDD0-71C9-4F7C-B12A-C9CEEEBF1D6A}" name="Holidays" displayName="Holidays" ref="M2:N398" totalsRowShown="0" headerRowDxfId="157" dataDxfId="156">
  <autoFilter ref="M2:N398" xr:uid="{50613472-EB3B-441F-A7EA-989EC11C0547}"/>
  <tableColumns count="2">
    <tableColumn id="1" xr3:uid="{9779B8DD-D9CE-4A26-8CAF-8C29AE564349}" name="Date" dataDxfId="155">
      <calculatedColumnFormula>DATE(J2,1,1)</calculatedColumnFormula>
    </tableColumn>
    <tableColumn id="2" xr3:uid="{F2675207-2AE6-45B5-82C2-DA4D5EFB1DEA}" name="Event" dataDxfId="15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imeSheet_April" displayName="TimeSheet_April" ref="C7:L38" totalsRowShown="0" headerRowDxfId="58" dataDxfId="57">
  <autoFilter ref="C7:L3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800-000001000000}" name="Date(s)" dataDxfId="56" dataCellStyle="Date"/>
    <tableColumn id="2" xr3:uid="{00000000-0010-0000-0800-000002000000}" name="Time Before School (mins)" dataDxfId="55" dataCellStyle="Time"/>
    <tableColumn id="3" xr3:uid="{00000000-0010-0000-0800-000003000000}" name="Prep Time that was Assigned (not as instructional) (mins)" dataDxfId="54" dataCellStyle="Time"/>
    <tableColumn id="10" xr3:uid="{00000000-0010-0000-0800-00000A000000}" name="Additional Instructional Time Assigned (mins)"/>
    <tableColumn id="4" xr3:uid="{00000000-0010-0000-0800-000004000000}" name="Other Assigned Duties (mins)" dataDxfId="53" dataCellStyle="Time"/>
    <tableColumn id="5" xr3:uid="{00000000-0010-0000-0800-000005000000}" name="Note For Other Assigned Duties" dataDxfId="52" dataCellStyle="Normal 2">
      <calculatedColumnFormula>IF(_xlfn.XLOOKUP(TimeSheet_April[[#This Row],[Date(s)]],Holidays[Date],Holidays[Event])=0,"",_xlfn.XLOOKUP(TimeSheet_April[[#This Row],[Date(s)]],Holidays[Date],Holidays[Event]))</calculatedColumnFormula>
    </tableColumn>
    <tableColumn id="6" xr3:uid="{00000000-0010-0000-0800-000006000000}" name="Time After School     (mins)" dataDxfId="51" dataCellStyle="Hours"/>
    <tableColumn id="9" xr3:uid="{00000000-0010-0000-0800-000009000000}" name="Total Additional Instructional Time (Mins)" dataDxfId="50" dataCellStyle="Time">
      <calculatedColumnFormula>F8</calculatedColumnFormula>
    </tableColumn>
    <tableColumn id="8" xr3:uid="{00000000-0010-0000-0800-000008000000}" name="Total Assigned Time Worked (MINs)" dataDxfId="49" dataCellStyle="Hours">
      <calculatedColumnFormula>IFERROR(D8+E8+G8+I8,0)</calculatedColumnFormula>
    </tableColumn>
    <tableColumn id="7" xr3:uid="{00000000-0010-0000-0800-000007000000}" name="Total Assigned Time Worked (HRs)" dataDxfId="48">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imeSheet_May" displayName="TimeSheet_May" ref="C7:L38" totalsRowShown="0" headerRowDxfId="47" dataDxfId="46">
  <autoFilter ref="C7:L3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Date(s)" dataDxfId="45" dataCellStyle="Date 4"/>
    <tableColumn id="2" xr3:uid="{00000000-0010-0000-0900-000002000000}" name="Time Before School (mins)" dataDxfId="44" dataCellStyle="Time 4"/>
    <tableColumn id="3" xr3:uid="{00000000-0010-0000-0900-000003000000}" name="Prep Time that was Assigned (not as instructional) (mins)" dataDxfId="43" dataCellStyle="Time 4"/>
    <tableColumn id="10" xr3:uid="{00000000-0010-0000-0900-00000A000000}" name="Additional Instructional Time Assigned (mins)" dataDxfId="42" dataCellStyle="Time 4"/>
    <tableColumn id="4" xr3:uid="{00000000-0010-0000-0900-000004000000}" name="Other Assigned Duties (mins)" dataDxfId="41" dataCellStyle="Time 4"/>
    <tableColumn id="5" xr3:uid="{00000000-0010-0000-0900-000005000000}" name="Note For Other Assigned Duties" dataDxfId="40" dataCellStyle="Normal 2 4">
      <calculatedColumnFormula>IF(_xlfn.XLOOKUP(TimeSheet_May[[#This Row],[Date(s)]],Holidays[Date],Holidays[Event])=0,"",_xlfn.XLOOKUP(TimeSheet_May[[#This Row],[Date(s)]],Holidays[Date],Holidays[Event]))</calculatedColumnFormula>
    </tableColumn>
    <tableColumn id="6" xr3:uid="{00000000-0010-0000-0900-000006000000}" name="Time After School     (mins)" dataDxfId="39" dataCellStyle="Time 4"/>
    <tableColumn id="9" xr3:uid="{00000000-0010-0000-0900-000009000000}" name="Total Additional Instructional Time (Mins)" dataDxfId="38" dataCellStyle="Time">
      <calculatedColumnFormula>F8</calculatedColumnFormula>
    </tableColumn>
    <tableColumn id="8" xr3:uid="{00000000-0010-0000-0900-000008000000}" name="Total Assigned Time Worked (MINs)" dataDxfId="37" dataCellStyle="Hours">
      <calculatedColumnFormula>IFERROR(D8+E8+G8+I8,0)</calculatedColumnFormula>
    </tableColumn>
    <tableColumn id="7" xr3:uid="{00000000-0010-0000-0900-000007000000}" name="Total Assigned Time Worked (HRs)" dataDxfId="36">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imeSheet_June" displayName="TimeSheet_June" ref="C7:L37" totalsRowShown="0" headerRowDxfId="35" dataDxfId="34">
  <autoFilter ref="C7:L37"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A00-000001000000}" name="Date(s)" dataDxfId="33" dataCellStyle="Date 4"/>
    <tableColumn id="2" xr3:uid="{00000000-0010-0000-0A00-000002000000}" name="Time Before School (mins)" dataDxfId="32" dataCellStyle="Time 4"/>
    <tableColumn id="3" xr3:uid="{00000000-0010-0000-0A00-000003000000}" name="Prep Time that was Assigned (not as instructional) (mins)" dataDxfId="31" dataCellStyle="Time 4"/>
    <tableColumn id="10" xr3:uid="{00000000-0010-0000-0A00-00000A000000}" name="Additional Instructional Time Assigned (mins)" dataDxfId="30" dataCellStyle="Time 4"/>
    <tableColumn id="4" xr3:uid="{00000000-0010-0000-0A00-000004000000}" name="Other Assigned Duties (mins)" dataDxfId="29" dataCellStyle="Time 4"/>
    <tableColumn id="5" xr3:uid="{00000000-0010-0000-0A00-000005000000}" name="Note For Other Assigned Duties" dataDxfId="28" dataCellStyle="Normal 2 4">
      <calculatedColumnFormula>IF(_xlfn.XLOOKUP(TimeSheet_June[[#This Row],[Date(s)]],Holidays[Date],Holidays[Event])=0,"",_xlfn.XLOOKUP(TimeSheet_June[[#This Row],[Date(s)]],Holidays[Date],Holidays[Event]))</calculatedColumnFormula>
    </tableColumn>
    <tableColumn id="6" xr3:uid="{00000000-0010-0000-0A00-000006000000}" name="Time After School     (mins)" dataDxfId="27" dataCellStyle="Time 4"/>
    <tableColumn id="9" xr3:uid="{00000000-0010-0000-0A00-000009000000}" name="Total Additional Instructional Time (Mins)" dataDxfId="26" dataCellStyle="Time">
      <calculatedColumnFormula>F8</calculatedColumnFormula>
    </tableColumn>
    <tableColumn id="8" xr3:uid="{00000000-0010-0000-0A00-000008000000}" name="Total Assigned Time Worked (MINs)" dataDxfId="25" dataCellStyle="Hours">
      <calculatedColumnFormula>IFERROR(D8+E8+G8+I8,0)</calculatedColumnFormula>
    </tableColumn>
    <tableColumn id="7" xr3:uid="{00000000-0010-0000-0A00-000007000000}" name="Total Assigned Time Worked (HRs)" dataDxfId="24">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imeSheet_July" displayName="TimeSheet_July" ref="C7:L38" totalsRowShown="0" headerRowDxfId="23" dataDxfId="22">
  <autoFilter ref="C7:L38"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B00-000001000000}" name="Date(s)" dataDxfId="21" dataCellStyle="Date 4"/>
    <tableColumn id="2" xr3:uid="{00000000-0010-0000-0B00-000002000000}" name="Time Before School (mins)" dataDxfId="20" dataCellStyle="Time 4"/>
    <tableColumn id="3" xr3:uid="{00000000-0010-0000-0B00-000003000000}" name="Prep Time that was Assigned (not as instructional) (mins)" dataDxfId="19" dataCellStyle="Time 4"/>
    <tableColumn id="10" xr3:uid="{00000000-0010-0000-0B00-00000A000000}" name="Additional Instructional Time Assigned (mins)" dataDxfId="18" dataCellStyle="Time 4"/>
    <tableColumn id="4" xr3:uid="{00000000-0010-0000-0B00-000004000000}" name="Other Assigned Duties (mins)" dataDxfId="17" dataCellStyle="Time 4"/>
    <tableColumn id="5" xr3:uid="{00000000-0010-0000-0B00-000005000000}" name="Note For Other Assigned Duties" dataDxfId="16" dataCellStyle="Normal 2 4">
      <calculatedColumnFormula>IF(_xlfn.XLOOKUP(TimeSheet_July[[#This Row],[Date(s)]],Holidays[Date],Holidays[Event])=0,"",_xlfn.XLOOKUP(TimeSheet_July[[#This Row],[Date(s)]],Holidays[Date],Holidays[Event]))</calculatedColumnFormula>
    </tableColumn>
    <tableColumn id="6" xr3:uid="{00000000-0010-0000-0B00-000006000000}" name="Time After School     (mins)" dataDxfId="15" dataCellStyle="Time 4"/>
    <tableColumn id="9" xr3:uid="{00000000-0010-0000-0B00-000009000000}" name="Total Additional Instructional Time (Mins)" dataDxfId="14" dataCellStyle="Time">
      <calculatedColumnFormula>F8</calculatedColumnFormula>
    </tableColumn>
    <tableColumn id="8" xr3:uid="{00000000-0010-0000-0B00-000008000000}" name="Total Assigned Time Worked (MINs)" dataDxfId="13" dataCellStyle="Hours">
      <calculatedColumnFormula>IFERROR(D8+E8+G8+I8,0)</calculatedColumnFormula>
    </tableColumn>
    <tableColumn id="7" xr3:uid="{00000000-0010-0000-0B00-000007000000}" name="Total Assigned Time Worked (HRs)" dataDxfId="12">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imeSheet_August" displayName="TimeSheet_August" ref="C7:L38" totalsRowShown="0" headerRowDxfId="153" dataDxfId="152">
  <autoFilter ref="C7:L3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Date(s)" dataDxfId="151" dataCellStyle="Date 4"/>
    <tableColumn id="2" xr3:uid="{00000000-0010-0000-0000-000002000000}" name="Time Before School (mins)" dataDxfId="150" dataCellStyle="Time 4"/>
    <tableColumn id="3" xr3:uid="{00000000-0010-0000-0000-000003000000}" name="Prep Time that was Assigned (not as instructional) (mins)" dataDxfId="149" dataCellStyle="Time 4"/>
    <tableColumn id="10" xr3:uid="{00000000-0010-0000-0000-00000A000000}" name="Additional Instructional Time Assigned (mins)" dataDxfId="148" dataCellStyle="Time 4"/>
    <tableColumn id="4" xr3:uid="{00000000-0010-0000-0000-000004000000}" name="Other Assigned Duties (mins)" dataDxfId="147" dataCellStyle="Time 4"/>
    <tableColumn id="6" xr3:uid="{00000000-0010-0000-0000-000006000000}" name="Note For Other Assigned Duties" dataDxfId="146" dataCellStyle="Normal 2 4">
      <calculatedColumnFormula>IF(_xlfn.XLOOKUP(TimeSheet_August[[#This Row],[Date(s)]],Holidays[Date],Holidays[Event])=0,"",_xlfn.XLOOKUP(TimeSheet_August[[#This Row],[Date(s)]],Holidays[Date],Holidays[Event]))</calculatedColumnFormula>
    </tableColumn>
    <tableColumn id="8" xr3:uid="{00000000-0010-0000-0000-000008000000}" name="Time After School     (mins)" dataDxfId="145" dataCellStyle="Time 4"/>
    <tableColumn id="11" xr3:uid="{00000000-0010-0000-0000-00000B000000}" name="Total Additional Instructional Time (Mins)" dataDxfId="144" dataCellStyle="Time">
      <calculatedColumnFormula>F8</calculatedColumnFormula>
    </tableColumn>
    <tableColumn id="7" xr3:uid="{00000000-0010-0000-0000-000007000000}" name="Total Assigned Time Worked (MINs)" dataDxfId="143" dataCellStyle="Hours">
      <calculatedColumnFormula>IFERROR(D8+E8+G8+I8,0)</calculatedColumnFormula>
    </tableColumn>
    <tableColumn id="9" xr3:uid="{00000000-0010-0000-0000-000009000000}" name="Total Assigned Time Worked (HRs)" dataDxfId="142">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imeSheet_September" displayName="TimeSheet_September" ref="C7:L37" totalsRowShown="0" headerRowDxfId="141" dataDxfId="140">
  <autoFilter ref="C7:L3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Date(s)" dataDxfId="139" dataCellStyle="Date 4"/>
    <tableColumn id="2" xr3:uid="{00000000-0010-0000-0100-000002000000}" name="Time Before School (mins)" dataDxfId="138" dataCellStyle="Time 4"/>
    <tableColumn id="3" xr3:uid="{00000000-0010-0000-0100-000003000000}" name="Prep Time that was Assigned (not as instructional) (mins)" dataDxfId="137" dataCellStyle="Time 4"/>
    <tableColumn id="10" xr3:uid="{00000000-0010-0000-0100-00000A000000}" name="Additional Instructional Time Assigned (mins)" dataDxfId="136" dataCellStyle="Time 4"/>
    <tableColumn id="4" xr3:uid="{00000000-0010-0000-0100-000004000000}" name="Other Assigned Duties (mins)" dataDxfId="135" dataCellStyle="Time 4"/>
    <tableColumn id="5" xr3:uid="{00000000-0010-0000-0100-000005000000}" name="Note For Other Assigned Duties" dataDxfId="134" dataCellStyle="Normal 2 4">
      <calculatedColumnFormula>IF(_xlfn.XLOOKUP(TimeSheet_September[[#This Row],[Date(s)]],Holidays[Date],Holidays[Event])=0,"",_xlfn.XLOOKUP(TimeSheet_September[[#This Row],[Date(s)]],Holidays[Date],Holidays[Event]))</calculatedColumnFormula>
    </tableColumn>
    <tableColumn id="6" xr3:uid="{00000000-0010-0000-0100-000006000000}" name="Time After School     (mins)" dataDxfId="133" dataCellStyle="Time 4"/>
    <tableColumn id="9" xr3:uid="{00000000-0010-0000-0100-000009000000}" name="Total Additional Instructional Time (Mins)" dataDxfId="132" dataCellStyle="Time">
      <calculatedColumnFormula>F8</calculatedColumnFormula>
    </tableColumn>
    <tableColumn id="8" xr3:uid="{00000000-0010-0000-0100-000008000000}" name="Total Assigned Time Worked (MINs)" dataDxfId="131" dataCellStyle="Hours">
      <calculatedColumnFormula>IFERROR(D8+E8+G8+I8,0)</calculatedColumnFormula>
    </tableColumn>
    <tableColumn id="7" xr3:uid="{00000000-0010-0000-0100-000007000000}" name="Total Assigned Time Worked (HRs)" dataDxfId="130">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imeSheet_October" displayName="TimeSheet_October" ref="C7:L38" totalsRowShown="0" headerRowDxfId="129" dataDxfId="128">
  <autoFilter ref="C7:L38"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200-000001000000}" name="Date(s)" dataDxfId="127" dataCellStyle="Date 4"/>
    <tableColumn id="2" xr3:uid="{00000000-0010-0000-0200-000002000000}" name="Time Before School (mins)" dataDxfId="126" dataCellStyle="Time 4"/>
    <tableColumn id="3" xr3:uid="{00000000-0010-0000-0200-000003000000}" name="Prep Time that was Assigned (not as instructional) (mins)" dataDxfId="125" dataCellStyle="Time 4"/>
    <tableColumn id="10" xr3:uid="{00000000-0010-0000-0200-00000A000000}" name="Additional Instructional Time Assigned (mins)" dataDxfId="124" dataCellStyle="Time 4"/>
    <tableColumn id="4" xr3:uid="{00000000-0010-0000-0200-000004000000}" name="Other Assigned Duties (mins)" dataDxfId="123" dataCellStyle="Time 4"/>
    <tableColumn id="5" xr3:uid="{00000000-0010-0000-0200-000005000000}" name="Note For Other Assigned Duties" dataDxfId="122" dataCellStyle="Normal 2 4">
      <calculatedColumnFormula>IF(_xlfn.XLOOKUP(TimeSheet_October[[#This Row],[Date(s)]],Holidays[Date],Holidays[Event])=0,"",_xlfn.XLOOKUP(TimeSheet_October[[#This Row],[Date(s)]],Holidays[Date],Holidays[Event]))</calculatedColumnFormula>
    </tableColumn>
    <tableColumn id="6" xr3:uid="{00000000-0010-0000-0200-000006000000}" name="Time After School     (mins)" dataDxfId="121" dataCellStyle="Time 4"/>
    <tableColumn id="9" xr3:uid="{00000000-0010-0000-0200-000009000000}" name="Total Additional Instructional Time (Mins)" dataDxfId="120" dataCellStyle="Time">
      <calculatedColumnFormula>F8</calculatedColumnFormula>
    </tableColumn>
    <tableColumn id="8" xr3:uid="{00000000-0010-0000-0200-000008000000}" name="Total Assigned Time Worked (MINs)" dataDxfId="119" dataCellStyle="Hours">
      <calculatedColumnFormula>IFERROR(D8+E8+G8+I8,0)</calculatedColumnFormula>
    </tableColumn>
    <tableColumn id="7" xr3:uid="{00000000-0010-0000-0200-000007000000}" name="Total Assigned Time Worked (HRs)" dataDxfId="118">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imeSheet_November" displayName="TimeSheet_November" ref="C7:L37" totalsRowShown="0" headerRowDxfId="117" dataDxfId="116">
  <autoFilter ref="C7:L3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Date(s)" dataDxfId="115" dataCellStyle="Date 4"/>
    <tableColumn id="2" xr3:uid="{00000000-0010-0000-0300-000002000000}" name="Time Before School (mins)" dataDxfId="114" dataCellStyle="Time 4"/>
    <tableColumn id="3" xr3:uid="{00000000-0010-0000-0300-000003000000}" name="Prep Time that was Assigned (not as instructional) (mins)" dataDxfId="113" dataCellStyle="Time 4"/>
    <tableColumn id="10" xr3:uid="{00000000-0010-0000-0300-00000A000000}" name="Additional Instructional Time Assigned (mins)" dataDxfId="112" dataCellStyle="Time 4"/>
    <tableColumn id="4" xr3:uid="{00000000-0010-0000-0300-000004000000}" name="Other Assigned Duties (mins)" dataDxfId="111" dataCellStyle="Time 4"/>
    <tableColumn id="5" xr3:uid="{00000000-0010-0000-0300-000005000000}" name="Note For Other Assigned Duties" dataDxfId="110" dataCellStyle="Normal 2 4">
      <calculatedColumnFormula>IF(_xlfn.XLOOKUP(TimeSheet_November[[#This Row],[Date(s)]],Holidays[Date],Holidays[Event])=0,"",_xlfn.XLOOKUP(TimeSheet_November[[#This Row],[Date(s)]],Holidays[Date],Holidays[Event]))</calculatedColumnFormula>
    </tableColumn>
    <tableColumn id="6" xr3:uid="{00000000-0010-0000-0300-000006000000}" name="Time After School     (mins)" dataDxfId="109" dataCellStyle="Time 4"/>
    <tableColumn id="9" xr3:uid="{00000000-0010-0000-0300-000009000000}" name="Total Additional Instructional Time (Mins)" dataDxfId="108" dataCellStyle="Time">
      <calculatedColumnFormula>F8</calculatedColumnFormula>
    </tableColumn>
    <tableColumn id="8" xr3:uid="{00000000-0010-0000-0300-000008000000}" name="Total Assigned Time Worked (MINs)" dataDxfId="107" dataCellStyle="Hours">
      <calculatedColumnFormula>IFERROR(D8+E8+G8+I8,0)</calculatedColumnFormula>
    </tableColumn>
    <tableColumn id="7" xr3:uid="{00000000-0010-0000-0300-000007000000}" name="Total Assigned Time Worked (HRs)" dataDxfId="106">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imeSheet_December" displayName="TimeSheet_December" ref="C7:L38" totalsRowShown="0" headerRowDxfId="105" dataDxfId="104">
  <autoFilter ref="C7:L3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400-000001000000}" name="Date(s)" dataDxfId="103" dataCellStyle="Date 4"/>
    <tableColumn id="2" xr3:uid="{00000000-0010-0000-0400-000002000000}" name="Time Before School (mins)" dataDxfId="102" dataCellStyle="Time 4"/>
    <tableColumn id="3" xr3:uid="{00000000-0010-0000-0400-000003000000}" name="Prep Time that was Assigned (not as instructional) (mins)" dataDxfId="101" dataCellStyle="Time 4"/>
    <tableColumn id="10" xr3:uid="{00000000-0010-0000-0400-00000A000000}" name="Additional Instructional Time Assigned (mins)" dataDxfId="100" dataCellStyle="Time 4"/>
    <tableColumn id="4" xr3:uid="{00000000-0010-0000-0400-000004000000}" name="Other Assigned Duties (mins)" dataDxfId="99" dataCellStyle="Time 4"/>
    <tableColumn id="5" xr3:uid="{00000000-0010-0000-0400-000005000000}" name="Note For Other Assigned Duties" dataDxfId="98" dataCellStyle="Normal 2 4">
      <calculatedColumnFormula>IF(_xlfn.XLOOKUP(TimeSheet_December[[#This Row],[Date(s)]],Holidays[Date],Holidays[Event])=0,"",_xlfn.XLOOKUP(TimeSheet_December[[#This Row],[Date(s)]],Holidays[Date],Holidays[Event]))</calculatedColumnFormula>
    </tableColumn>
    <tableColumn id="6" xr3:uid="{00000000-0010-0000-0400-000006000000}" name="Time After School     (mins)" dataDxfId="97" dataCellStyle="Time 4"/>
    <tableColumn id="9" xr3:uid="{00000000-0010-0000-0400-000009000000}" name="Total Additional Instructional Time (Mins)" dataDxfId="96" dataCellStyle="Time">
      <calculatedColumnFormula>F8</calculatedColumnFormula>
    </tableColumn>
    <tableColumn id="8" xr3:uid="{00000000-0010-0000-0400-000008000000}" name="Total Assigned Time Worked (MINs)" dataDxfId="95" dataCellStyle="Hours">
      <calculatedColumnFormula>IFERROR(D8+E8+G8+I8,0)</calculatedColumnFormula>
    </tableColumn>
    <tableColumn id="7" xr3:uid="{00000000-0010-0000-0400-000007000000}" name="Total Assigned Time Worked (HRs)" dataDxfId="94">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imeSheet_January" displayName="TimeSheet_January" ref="C7:L38" totalsRowShown="0" headerRowDxfId="93" dataDxfId="92">
  <autoFilter ref="C7:L3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500-000001000000}" name="Date(s)" dataDxfId="91" dataCellStyle="Date 4"/>
    <tableColumn id="2" xr3:uid="{00000000-0010-0000-0500-000002000000}" name="Time Before School (mins)" dataDxfId="90" dataCellStyle="Time 4"/>
    <tableColumn id="3" xr3:uid="{00000000-0010-0000-0500-000003000000}" name="Prep Time that was Assigned (not as instructional) (mins)" dataDxfId="89" dataCellStyle="Time 4"/>
    <tableColumn id="10" xr3:uid="{00000000-0010-0000-0500-00000A000000}" name="Additional Instructional Time Assigned (mins)" dataDxfId="88" dataCellStyle="Time 4"/>
    <tableColumn id="4" xr3:uid="{00000000-0010-0000-0500-000004000000}" name="Other Assigned Duties (mins)" dataDxfId="87" dataCellStyle="Time 4"/>
    <tableColumn id="5" xr3:uid="{00000000-0010-0000-0500-000005000000}" name="Note For Other Assigned Duties" dataDxfId="86" dataCellStyle="Normal 2 4">
      <calculatedColumnFormula>IF(_xlfn.XLOOKUP(TimeSheet_January[[#This Row],[Date(s)]],Holidays[Date],Holidays[Event])=0,"",_xlfn.XLOOKUP(TimeSheet_January[[#This Row],[Date(s)]],Holidays[Date],Holidays[Event]))</calculatedColumnFormula>
    </tableColumn>
    <tableColumn id="6" xr3:uid="{00000000-0010-0000-0500-000006000000}" name="Time After School     (mins)" dataDxfId="85" dataCellStyle="Time 4"/>
    <tableColumn id="9" xr3:uid="{00000000-0010-0000-0500-000009000000}" name="Total Additional Instructional Time (Mins)" dataDxfId="84" dataCellStyle="Time">
      <calculatedColumnFormula>F8</calculatedColumnFormula>
    </tableColumn>
    <tableColumn id="8" xr3:uid="{00000000-0010-0000-0500-000008000000}" name="Total Assigned Time Worked (MINs)" dataDxfId="83" dataCellStyle="Hours">
      <calculatedColumnFormula>IFERROR(D8+E8+G8+I8,0)</calculatedColumnFormula>
    </tableColumn>
    <tableColumn id="7" xr3:uid="{00000000-0010-0000-0500-000007000000}" name="Total Assigned Time Worked (HRs)" dataDxfId="82">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imeSheet_February" displayName="TimeSheet_February" ref="C7:L37" totalsRowShown="0" headerRowDxfId="81" dataDxfId="80">
  <autoFilter ref="C7:L37"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600-000001000000}" name="Date(s)" dataDxfId="79" dataCellStyle="Date"/>
    <tableColumn id="2" xr3:uid="{00000000-0010-0000-0600-000002000000}" name="Time Before School (mins)" dataDxfId="78" dataCellStyle="Time"/>
    <tableColumn id="3" xr3:uid="{00000000-0010-0000-0600-000003000000}" name="Prep Time that was Assigned (not as instructional) (mins)" dataDxfId="77" dataCellStyle="Time"/>
    <tableColumn id="10" xr3:uid="{00000000-0010-0000-0600-00000A000000}" name="Additional Instructional Time Assigned (mins)"/>
    <tableColumn id="4" xr3:uid="{00000000-0010-0000-0600-000004000000}" name="Other Assigned Duties (mins)" dataDxfId="76" dataCellStyle="Time"/>
    <tableColumn id="5" xr3:uid="{00000000-0010-0000-0600-000005000000}" name="Note For Other Assigned Duties" dataDxfId="75" dataCellStyle="Normal 2"/>
    <tableColumn id="6" xr3:uid="{00000000-0010-0000-0600-000006000000}" name="Time After School     (mins)" dataDxfId="74" dataCellStyle="Hours"/>
    <tableColumn id="9" xr3:uid="{00000000-0010-0000-0600-000009000000}" name="Total Additional Instructional Time (Mins)" dataDxfId="73" dataCellStyle="Time">
      <calculatedColumnFormula>F8</calculatedColumnFormula>
    </tableColumn>
    <tableColumn id="8" xr3:uid="{00000000-0010-0000-0600-000008000000}" name="Total Assigned Time Worked (MINs)" dataDxfId="72" dataCellStyle="Hours">
      <calculatedColumnFormula>IFERROR(D8+E8+G8+I8,0)</calculatedColumnFormula>
    </tableColumn>
    <tableColumn id="7" xr3:uid="{00000000-0010-0000-0600-000007000000}" name="Total Assigned Time Worked (HRs)" dataDxfId="71">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imeSheet_March" displayName="TimeSheet_March" ref="C7:L38" totalsRowShown="0" headerRowDxfId="70" dataDxfId="69">
  <autoFilter ref="C7:L38"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700-000001000000}" name="Date(s)" dataDxfId="68" dataCellStyle="Date 4"/>
    <tableColumn id="2" xr3:uid="{00000000-0010-0000-0700-000002000000}" name="Time Before School (mins)" dataDxfId="67" dataCellStyle="Time 4"/>
    <tableColumn id="3" xr3:uid="{00000000-0010-0000-0700-000003000000}" name="Prep Time that was Assigned (not as instructional) (mins)" dataDxfId="66" dataCellStyle="Time 4"/>
    <tableColumn id="10" xr3:uid="{00000000-0010-0000-0700-00000A000000}" name="Additional Instructional Time Assigned (mins)" dataDxfId="65" dataCellStyle="Time 4"/>
    <tableColumn id="4" xr3:uid="{00000000-0010-0000-0700-000004000000}" name="Other Assigned Duties (mins)" dataDxfId="64" dataCellStyle="Time 4"/>
    <tableColumn id="5" xr3:uid="{00000000-0010-0000-0700-000005000000}" name="Note For Other Assigned Duties" dataDxfId="63" dataCellStyle="Normal 2 4">
      <calculatedColumnFormula>IF(_xlfn.XLOOKUP(TimeSheet_March[[#This Row],[Date(s)]],Holidays[Date],Holidays[Event])=0,"",_xlfn.XLOOKUP(TimeSheet_March[[#This Row],[Date(s)]],Holidays[Date],Holidays[Event]))</calculatedColumnFormula>
    </tableColumn>
    <tableColumn id="6" xr3:uid="{00000000-0010-0000-0700-000006000000}" name="Time After School     (mins)" dataDxfId="62" dataCellStyle="Time 4"/>
    <tableColumn id="9" xr3:uid="{00000000-0010-0000-0700-000009000000}" name="Total Additional Instructional Time (Mins)" dataDxfId="61" dataCellStyle="Time">
      <calculatedColumnFormula>F8</calculatedColumnFormula>
    </tableColumn>
    <tableColumn id="8" xr3:uid="{00000000-0010-0000-0700-000008000000}" name="Total Assigned Time Worked (MINs)" dataDxfId="60" dataCellStyle="Hours">
      <calculatedColumnFormula>IFERROR(D8+E8+G8+I8,0)</calculatedColumnFormula>
    </tableColumn>
    <tableColumn id="7" xr3:uid="{00000000-0010-0000-0700-000007000000}" name="Total Assigned Time Worked (HRs)" dataDxfId="59">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Weekly Class Schedule">
      <a:majorFont>
        <a:latin typeface="Tahom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5.bin"/><Relationship Id="rId5" Type="http://schemas.openxmlformats.org/officeDocument/2006/relationships/comments" Target="../comments15.xml"/><Relationship Id="rId4" Type="http://schemas.openxmlformats.org/officeDocument/2006/relationships/table" Target="../tables/table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6.bin"/><Relationship Id="rId5" Type="http://schemas.openxmlformats.org/officeDocument/2006/relationships/comments" Target="../comments16.xml"/><Relationship Id="rId4" Type="http://schemas.openxmlformats.org/officeDocument/2006/relationships/table" Target="../tables/table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7.bin"/><Relationship Id="rId5" Type="http://schemas.openxmlformats.org/officeDocument/2006/relationships/comments" Target="../comments17.xml"/><Relationship Id="rId4" Type="http://schemas.openxmlformats.org/officeDocument/2006/relationships/table" Target="../tables/table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8.bin"/><Relationship Id="rId5" Type="http://schemas.openxmlformats.org/officeDocument/2006/relationships/comments" Target="../comments18.xml"/><Relationship Id="rId4"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19.bin"/><Relationship Id="rId5" Type="http://schemas.openxmlformats.org/officeDocument/2006/relationships/comments" Target="../comments19.xml"/><Relationship Id="rId4" Type="http://schemas.openxmlformats.org/officeDocument/2006/relationships/table" Target="../tables/table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0.bin"/><Relationship Id="rId5" Type="http://schemas.openxmlformats.org/officeDocument/2006/relationships/comments" Target="../comments20.xml"/><Relationship Id="rId4" Type="http://schemas.openxmlformats.org/officeDocument/2006/relationships/table" Target="../tables/table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1.bin"/><Relationship Id="rId5" Type="http://schemas.openxmlformats.org/officeDocument/2006/relationships/comments" Target="../comments21.xml"/><Relationship Id="rId4" Type="http://schemas.openxmlformats.org/officeDocument/2006/relationships/table" Target="../tables/table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2.bin"/><Relationship Id="rId5" Type="http://schemas.openxmlformats.org/officeDocument/2006/relationships/comments" Target="../comments22.xml"/><Relationship Id="rId4" Type="http://schemas.openxmlformats.org/officeDocument/2006/relationships/table" Target="../tables/table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3.bin"/><Relationship Id="rId5" Type="http://schemas.openxmlformats.org/officeDocument/2006/relationships/comments" Target="../comments23.xml"/><Relationship Id="rId4" Type="http://schemas.openxmlformats.org/officeDocument/2006/relationships/table" Target="../tables/table10.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4.bin"/><Relationship Id="rId5" Type="http://schemas.openxmlformats.org/officeDocument/2006/relationships/comments" Target="../comments24.xml"/><Relationship Id="rId4" Type="http://schemas.openxmlformats.org/officeDocument/2006/relationships/table" Target="../tables/table11.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5.bin"/><Relationship Id="rId5" Type="http://schemas.openxmlformats.org/officeDocument/2006/relationships/comments" Target="../comments25.xml"/><Relationship Id="rId4" Type="http://schemas.openxmlformats.org/officeDocument/2006/relationships/table" Target="../tables/table1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6.bin"/><Relationship Id="rId5" Type="http://schemas.openxmlformats.org/officeDocument/2006/relationships/comments" Target="../comments26.xml"/><Relationship Id="rId4" Type="http://schemas.openxmlformats.org/officeDocument/2006/relationships/table" Target="../tables/table1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D858-5E23-40C8-9446-79B516F6FB61}">
  <dimension ref="C2:N398"/>
  <sheetViews>
    <sheetView workbookViewId="0">
      <selection activeCell="J19" sqref="J19"/>
    </sheetView>
  </sheetViews>
  <sheetFormatPr defaultColWidth="8.75" defaultRowHeight="15" x14ac:dyDescent="0.25"/>
  <cols>
    <col min="1" max="12" width="8.75" style="312"/>
    <col min="13" max="13" width="20.5" style="312" bestFit="1" customWidth="1"/>
    <col min="14" max="14" width="13.5" style="312" bestFit="1" customWidth="1"/>
    <col min="15" max="16384" width="8.75" style="312"/>
  </cols>
  <sheetData>
    <row r="2" spans="3:14" x14ac:dyDescent="0.25">
      <c r="I2" s="312" t="s">
        <v>186</v>
      </c>
      <c r="J2" s="312">
        <v>2026</v>
      </c>
      <c r="M2" s="312" t="s">
        <v>187</v>
      </c>
      <c r="N2" s="312" t="s">
        <v>188</v>
      </c>
    </row>
    <row r="3" spans="3:14" x14ac:dyDescent="0.25">
      <c r="M3" s="323">
        <f>DATE(J2,8,1)</f>
        <v>46235</v>
      </c>
    </row>
    <row r="4" spans="3:14" x14ac:dyDescent="0.25">
      <c r="M4" s="323">
        <f>+M3+1</f>
        <v>46236</v>
      </c>
    </row>
    <row r="5" spans="3:14" x14ac:dyDescent="0.25">
      <c r="M5" s="323">
        <f t="shared" ref="M5:M68" si="0">+M4+1</f>
        <v>46237</v>
      </c>
      <c r="N5" s="312" t="s">
        <v>185</v>
      </c>
    </row>
    <row r="6" spans="3:14" x14ac:dyDescent="0.25">
      <c r="M6" s="323">
        <f t="shared" si="0"/>
        <v>46238</v>
      </c>
      <c r="N6" s="574"/>
    </row>
    <row r="7" spans="3:14" x14ac:dyDescent="0.25">
      <c r="M7" s="323">
        <f t="shared" si="0"/>
        <v>46239</v>
      </c>
    </row>
    <row r="8" spans="3:14" x14ac:dyDescent="0.25">
      <c r="M8" s="323">
        <f t="shared" si="0"/>
        <v>46240</v>
      </c>
    </row>
    <row r="9" spans="3:14" x14ac:dyDescent="0.25">
      <c r="M9" s="323">
        <f t="shared" si="0"/>
        <v>46241</v>
      </c>
    </row>
    <row r="10" spans="3:14" x14ac:dyDescent="0.25">
      <c r="M10" s="323">
        <f t="shared" si="0"/>
        <v>46242</v>
      </c>
    </row>
    <row r="11" spans="3:14" x14ac:dyDescent="0.25">
      <c r="M11" s="323">
        <f t="shared" si="0"/>
        <v>46243</v>
      </c>
    </row>
    <row r="12" spans="3:14" x14ac:dyDescent="0.25">
      <c r="C12" s="312" t="s">
        <v>189</v>
      </c>
      <c r="M12" s="323">
        <f t="shared" si="0"/>
        <v>46244</v>
      </c>
    </row>
    <row r="13" spans="3:14" x14ac:dyDescent="0.25">
      <c r="C13" s="313">
        <f>IF(MOD(Start_Year+1,4)=0,DATE(Start_Year+1,2,29),DATE(Start_Year+1,2,28))</f>
        <v>46446</v>
      </c>
      <c r="M13" s="323">
        <f t="shared" si="0"/>
        <v>46245</v>
      </c>
    </row>
    <row r="14" spans="3:14" x14ac:dyDescent="0.25">
      <c r="M14" s="323">
        <f t="shared" si="0"/>
        <v>46246</v>
      </c>
    </row>
    <row r="15" spans="3:14" x14ac:dyDescent="0.25">
      <c r="M15" s="323">
        <f t="shared" si="0"/>
        <v>46247</v>
      </c>
    </row>
    <row r="16" spans="3:14" x14ac:dyDescent="0.25">
      <c r="M16" s="323">
        <f t="shared" si="0"/>
        <v>46248</v>
      </c>
    </row>
    <row r="17" spans="13:13" x14ac:dyDescent="0.25">
      <c r="M17" s="323">
        <f t="shared" si="0"/>
        <v>46249</v>
      </c>
    </row>
    <row r="18" spans="13:13" x14ac:dyDescent="0.25">
      <c r="M18" s="323">
        <f t="shared" si="0"/>
        <v>46250</v>
      </c>
    </row>
    <row r="19" spans="13:13" x14ac:dyDescent="0.25">
      <c r="M19" s="323">
        <f t="shared" si="0"/>
        <v>46251</v>
      </c>
    </row>
    <row r="20" spans="13:13" x14ac:dyDescent="0.25">
      <c r="M20" s="323">
        <f t="shared" si="0"/>
        <v>46252</v>
      </c>
    </row>
    <row r="21" spans="13:13" x14ac:dyDescent="0.25">
      <c r="M21" s="323">
        <f t="shared" si="0"/>
        <v>46253</v>
      </c>
    </row>
    <row r="22" spans="13:13" x14ac:dyDescent="0.25">
      <c r="M22" s="323">
        <f t="shared" si="0"/>
        <v>46254</v>
      </c>
    </row>
    <row r="23" spans="13:13" x14ac:dyDescent="0.25">
      <c r="M23" s="323">
        <f t="shared" si="0"/>
        <v>46255</v>
      </c>
    </row>
    <row r="24" spans="13:13" x14ac:dyDescent="0.25">
      <c r="M24" s="323">
        <f t="shared" si="0"/>
        <v>46256</v>
      </c>
    </row>
    <row r="25" spans="13:13" x14ac:dyDescent="0.25">
      <c r="M25" s="323">
        <f t="shared" si="0"/>
        <v>46257</v>
      </c>
    </row>
    <row r="26" spans="13:13" x14ac:dyDescent="0.25">
      <c r="M26" s="323">
        <f t="shared" si="0"/>
        <v>46258</v>
      </c>
    </row>
    <row r="27" spans="13:13" x14ac:dyDescent="0.25">
      <c r="M27" s="323">
        <f t="shared" si="0"/>
        <v>46259</v>
      </c>
    </row>
    <row r="28" spans="13:13" x14ac:dyDescent="0.25">
      <c r="M28" s="323">
        <f t="shared" si="0"/>
        <v>46260</v>
      </c>
    </row>
    <row r="29" spans="13:13" x14ac:dyDescent="0.25">
      <c r="M29" s="323">
        <f t="shared" si="0"/>
        <v>46261</v>
      </c>
    </row>
    <row r="30" spans="13:13" x14ac:dyDescent="0.25">
      <c r="M30" s="323">
        <f t="shared" si="0"/>
        <v>46262</v>
      </c>
    </row>
    <row r="31" spans="13:13" x14ac:dyDescent="0.25">
      <c r="M31" s="323">
        <f t="shared" si="0"/>
        <v>46263</v>
      </c>
    </row>
    <row r="32" spans="13:13" x14ac:dyDescent="0.25">
      <c r="M32" s="323">
        <f t="shared" si="0"/>
        <v>46264</v>
      </c>
    </row>
    <row r="33" spans="13:14" x14ac:dyDescent="0.25">
      <c r="M33" s="323">
        <f t="shared" si="0"/>
        <v>46265</v>
      </c>
    </row>
    <row r="34" spans="13:14" x14ac:dyDescent="0.25">
      <c r="M34" s="323">
        <f t="shared" si="0"/>
        <v>46266</v>
      </c>
      <c r="N34" s="574"/>
    </row>
    <row r="35" spans="13:14" x14ac:dyDescent="0.25">
      <c r="M35" s="323">
        <f t="shared" si="0"/>
        <v>46267</v>
      </c>
    </row>
    <row r="36" spans="13:14" x14ac:dyDescent="0.25">
      <c r="M36" s="323">
        <f t="shared" si="0"/>
        <v>46268</v>
      </c>
    </row>
    <row r="37" spans="13:14" x14ac:dyDescent="0.25">
      <c r="M37" s="323">
        <f t="shared" si="0"/>
        <v>46269</v>
      </c>
    </row>
    <row r="38" spans="13:14" x14ac:dyDescent="0.25">
      <c r="M38" s="323">
        <f t="shared" si="0"/>
        <v>46270</v>
      </c>
    </row>
    <row r="39" spans="13:14" x14ac:dyDescent="0.25">
      <c r="M39" s="323">
        <f t="shared" si="0"/>
        <v>46271</v>
      </c>
    </row>
    <row r="40" spans="13:14" x14ac:dyDescent="0.25">
      <c r="M40" s="323">
        <f t="shared" si="0"/>
        <v>46272</v>
      </c>
      <c r="N40" s="312" t="s">
        <v>184</v>
      </c>
    </row>
    <row r="41" spans="13:14" x14ac:dyDescent="0.25">
      <c r="M41" s="323">
        <f t="shared" si="0"/>
        <v>46273</v>
      </c>
    </row>
    <row r="42" spans="13:14" x14ac:dyDescent="0.25">
      <c r="M42" s="323">
        <f t="shared" si="0"/>
        <v>46274</v>
      </c>
    </row>
    <row r="43" spans="13:14" x14ac:dyDescent="0.25">
      <c r="M43" s="323">
        <f t="shared" si="0"/>
        <v>46275</v>
      </c>
    </row>
    <row r="44" spans="13:14" x14ac:dyDescent="0.25">
      <c r="M44" s="323">
        <f t="shared" si="0"/>
        <v>46276</v>
      </c>
    </row>
    <row r="45" spans="13:14" x14ac:dyDescent="0.25">
      <c r="M45" s="323">
        <f t="shared" si="0"/>
        <v>46277</v>
      </c>
    </row>
    <row r="46" spans="13:14" x14ac:dyDescent="0.25">
      <c r="M46" s="323">
        <f t="shared" si="0"/>
        <v>46278</v>
      </c>
    </row>
    <row r="47" spans="13:14" x14ac:dyDescent="0.25">
      <c r="M47" s="323">
        <f t="shared" si="0"/>
        <v>46279</v>
      </c>
    </row>
    <row r="48" spans="13:14" x14ac:dyDescent="0.25">
      <c r="M48" s="323">
        <f t="shared" si="0"/>
        <v>46280</v>
      </c>
    </row>
    <row r="49" spans="13:14" x14ac:dyDescent="0.25">
      <c r="M49" s="323">
        <f t="shared" si="0"/>
        <v>46281</v>
      </c>
    </row>
    <row r="50" spans="13:14" x14ac:dyDescent="0.25">
      <c r="M50" s="323">
        <f t="shared" si="0"/>
        <v>46282</v>
      </c>
    </row>
    <row r="51" spans="13:14" x14ac:dyDescent="0.25">
      <c r="M51" s="323">
        <f t="shared" si="0"/>
        <v>46283</v>
      </c>
    </row>
    <row r="52" spans="13:14" x14ac:dyDescent="0.25">
      <c r="M52" s="323">
        <f t="shared" si="0"/>
        <v>46284</v>
      </c>
    </row>
    <row r="53" spans="13:14" x14ac:dyDescent="0.25">
      <c r="M53" s="323">
        <f t="shared" si="0"/>
        <v>46285</v>
      </c>
    </row>
    <row r="54" spans="13:14" x14ac:dyDescent="0.25">
      <c r="M54" s="323">
        <f t="shared" si="0"/>
        <v>46286</v>
      </c>
    </row>
    <row r="55" spans="13:14" x14ac:dyDescent="0.25">
      <c r="M55" s="323">
        <f t="shared" si="0"/>
        <v>46287</v>
      </c>
    </row>
    <row r="56" spans="13:14" x14ac:dyDescent="0.25">
      <c r="M56" s="323">
        <f t="shared" si="0"/>
        <v>46288</v>
      </c>
    </row>
    <row r="57" spans="13:14" x14ac:dyDescent="0.25">
      <c r="M57" s="323">
        <f t="shared" si="0"/>
        <v>46289</v>
      </c>
    </row>
    <row r="58" spans="13:14" x14ac:dyDescent="0.25">
      <c r="M58" s="323">
        <f t="shared" si="0"/>
        <v>46290</v>
      </c>
    </row>
    <row r="59" spans="13:14" x14ac:dyDescent="0.25">
      <c r="M59" s="323">
        <f t="shared" si="0"/>
        <v>46291</v>
      </c>
    </row>
    <row r="60" spans="13:14" x14ac:dyDescent="0.25">
      <c r="M60" s="323">
        <f t="shared" si="0"/>
        <v>46292</v>
      </c>
    </row>
    <row r="61" spans="13:14" x14ac:dyDescent="0.25">
      <c r="M61" s="323">
        <f t="shared" si="0"/>
        <v>46293</v>
      </c>
    </row>
    <row r="62" spans="13:14" x14ac:dyDescent="0.25">
      <c r="M62" s="323">
        <f t="shared" si="0"/>
        <v>46294</v>
      </c>
    </row>
    <row r="63" spans="13:14" x14ac:dyDescent="0.25">
      <c r="M63" s="323">
        <f t="shared" si="0"/>
        <v>46295</v>
      </c>
      <c r="N63" s="312" t="s">
        <v>197</v>
      </c>
    </row>
    <row r="64" spans="13:14" x14ac:dyDescent="0.25">
      <c r="M64" s="323">
        <f t="shared" si="0"/>
        <v>46296</v>
      </c>
    </row>
    <row r="65" spans="13:14" x14ac:dyDescent="0.25">
      <c r="M65" s="323">
        <f t="shared" si="0"/>
        <v>46297</v>
      </c>
    </row>
    <row r="66" spans="13:14" x14ac:dyDescent="0.25">
      <c r="M66" s="323">
        <f t="shared" si="0"/>
        <v>46298</v>
      </c>
    </row>
    <row r="67" spans="13:14" x14ac:dyDescent="0.25">
      <c r="M67" s="323">
        <f t="shared" si="0"/>
        <v>46299</v>
      </c>
    </row>
    <row r="68" spans="13:14" x14ac:dyDescent="0.25">
      <c r="M68" s="323">
        <f t="shared" si="0"/>
        <v>46300</v>
      </c>
    </row>
    <row r="69" spans="13:14" x14ac:dyDescent="0.25">
      <c r="M69" s="323">
        <f t="shared" ref="M69:M132" si="1">+M68+1</f>
        <v>46301</v>
      </c>
    </row>
    <row r="70" spans="13:14" x14ac:dyDescent="0.25">
      <c r="M70" s="323">
        <f t="shared" si="1"/>
        <v>46302</v>
      </c>
    </row>
    <row r="71" spans="13:14" x14ac:dyDescent="0.25">
      <c r="M71" s="323">
        <f t="shared" si="1"/>
        <v>46303</v>
      </c>
    </row>
    <row r="72" spans="13:14" x14ac:dyDescent="0.25">
      <c r="M72" s="323">
        <f t="shared" si="1"/>
        <v>46304</v>
      </c>
    </row>
    <row r="73" spans="13:14" x14ac:dyDescent="0.25">
      <c r="M73" s="323">
        <f t="shared" si="1"/>
        <v>46305</v>
      </c>
    </row>
    <row r="74" spans="13:14" x14ac:dyDescent="0.25">
      <c r="M74" s="323">
        <f t="shared" si="1"/>
        <v>46306</v>
      </c>
    </row>
    <row r="75" spans="13:14" x14ac:dyDescent="0.25">
      <c r="M75" s="323">
        <f t="shared" si="1"/>
        <v>46307</v>
      </c>
      <c r="N75" s="312" t="s">
        <v>190</v>
      </c>
    </row>
    <row r="76" spans="13:14" x14ac:dyDescent="0.25">
      <c r="M76" s="323">
        <f t="shared" si="1"/>
        <v>46308</v>
      </c>
      <c r="N76" s="574"/>
    </row>
    <row r="77" spans="13:14" x14ac:dyDescent="0.25">
      <c r="M77" s="323">
        <f t="shared" si="1"/>
        <v>46309</v>
      </c>
    </row>
    <row r="78" spans="13:14" x14ac:dyDescent="0.25">
      <c r="M78" s="323">
        <f t="shared" si="1"/>
        <v>46310</v>
      </c>
    </row>
    <row r="79" spans="13:14" x14ac:dyDescent="0.25">
      <c r="M79" s="323">
        <f t="shared" si="1"/>
        <v>46311</v>
      </c>
    </row>
    <row r="80" spans="13:14" x14ac:dyDescent="0.25">
      <c r="M80" s="323">
        <f t="shared" si="1"/>
        <v>46312</v>
      </c>
    </row>
    <row r="81" spans="13:13" x14ac:dyDescent="0.25">
      <c r="M81" s="323">
        <f t="shared" si="1"/>
        <v>46313</v>
      </c>
    </row>
    <row r="82" spans="13:13" x14ac:dyDescent="0.25">
      <c r="M82" s="323">
        <f t="shared" si="1"/>
        <v>46314</v>
      </c>
    </row>
    <row r="83" spans="13:13" x14ac:dyDescent="0.25">
      <c r="M83" s="323">
        <f t="shared" si="1"/>
        <v>46315</v>
      </c>
    </row>
    <row r="84" spans="13:13" x14ac:dyDescent="0.25">
      <c r="M84" s="323">
        <f t="shared" si="1"/>
        <v>46316</v>
      </c>
    </row>
    <row r="85" spans="13:13" x14ac:dyDescent="0.25">
      <c r="M85" s="323">
        <f t="shared" si="1"/>
        <v>46317</v>
      </c>
    </row>
    <row r="86" spans="13:13" x14ac:dyDescent="0.25">
      <c r="M86" s="323">
        <f t="shared" si="1"/>
        <v>46318</v>
      </c>
    </row>
    <row r="87" spans="13:13" x14ac:dyDescent="0.25">
      <c r="M87" s="323">
        <f t="shared" si="1"/>
        <v>46319</v>
      </c>
    </row>
    <row r="88" spans="13:13" x14ac:dyDescent="0.25">
      <c r="M88" s="323">
        <f t="shared" si="1"/>
        <v>46320</v>
      </c>
    </row>
    <row r="89" spans="13:13" x14ac:dyDescent="0.25">
      <c r="M89" s="323">
        <f t="shared" si="1"/>
        <v>46321</v>
      </c>
    </row>
    <row r="90" spans="13:13" x14ac:dyDescent="0.25">
      <c r="M90" s="323">
        <f t="shared" si="1"/>
        <v>46322</v>
      </c>
    </row>
    <row r="91" spans="13:13" x14ac:dyDescent="0.25">
      <c r="M91" s="323">
        <f t="shared" si="1"/>
        <v>46323</v>
      </c>
    </row>
    <row r="92" spans="13:13" x14ac:dyDescent="0.25">
      <c r="M92" s="323">
        <f t="shared" si="1"/>
        <v>46324</v>
      </c>
    </row>
    <row r="93" spans="13:13" x14ac:dyDescent="0.25">
      <c r="M93" s="323">
        <f t="shared" si="1"/>
        <v>46325</v>
      </c>
    </row>
    <row r="94" spans="13:13" x14ac:dyDescent="0.25">
      <c r="M94" s="323">
        <f t="shared" si="1"/>
        <v>46326</v>
      </c>
    </row>
    <row r="95" spans="13:13" x14ac:dyDescent="0.25">
      <c r="M95" s="323">
        <f t="shared" si="1"/>
        <v>46327</v>
      </c>
    </row>
    <row r="96" spans="13:13" x14ac:dyDescent="0.25">
      <c r="M96" s="323">
        <f t="shared" si="1"/>
        <v>46328</v>
      </c>
    </row>
    <row r="97" spans="13:14" x14ac:dyDescent="0.25">
      <c r="M97" s="323">
        <f t="shared" si="1"/>
        <v>46329</v>
      </c>
    </row>
    <row r="98" spans="13:14" x14ac:dyDescent="0.25">
      <c r="M98" s="323">
        <f t="shared" si="1"/>
        <v>46330</v>
      </c>
    </row>
    <row r="99" spans="13:14" x14ac:dyDescent="0.25">
      <c r="M99" s="323">
        <f t="shared" si="1"/>
        <v>46331</v>
      </c>
    </row>
    <row r="100" spans="13:14" x14ac:dyDescent="0.25">
      <c r="M100" s="323">
        <f t="shared" si="1"/>
        <v>46332</v>
      </c>
    </row>
    <row r="101" spans="13:14" x14ac:dyDescent="0.25">
      <c r="M101" s="323">
        <f t="shared" si="1"/>
        <v>46333</v>
      </c>
    </row>
    <row r="102" spans="13:14" x14ac:dyDescent="0.25">
      <c r="M102" s="323">
        <f t="shared" si="1"/>
        <v>46334</v>
      </c>
    </row>
    <row r="103" spans="13:14" x14ac:dyDescent="0.25">
      <c r="M103" s="323">
        <f t="shared" si="1"/>
        <v>46335</v>
      </c>
    </row>
    <row r="104" spans="13:14" x14ac:dyDescent="0.25">
      <c r="M104" s="323">
        <f t="shared" si="1"/>
        <v>46336</v>
      </c>
    </row>
    <row r="105" spans="13:14" x14ac:dyDescent="0.25">
      <c r="M105" s="323">
        <f t="shared" si="1"/>
        <v>46337</v>
      </c>
      <c r="N105" s="312" t="s">
        <v>191</v>
      </c>
    </row>
    <row r="106" spans="13:14" x14ac:dyDescent="0.25">
      <c r="M106" s="323">
        <f t="shared" si="1"/>
        <v>46338</v>
      </c>
    </row>
    <row r="107" spans="13:14" x14ac:dyDescent="0.25">
      <c r="M107" s="323">
        <f t="shared" si="1"/>
        <v>46339</v>
      </c>
    </row>
    <row r="108" spans="13:14" x14ac:dyDescent="0.25">
      <c r="M108" s="323">
        <f t="shared" si="1"/>
        <v>46340</v>
      </c>
    </row>
    <row r="109" spans="13:14" x14ac:dyDescent="0.25">
      <c r="M109" s="323">
        <f t="shared" si="1"/>
        <v>46341</v>
      </c>
    </row>
    <row r="110" spans="13:14" x14ac:dyDescent="0.25">
      <c r="M110" s="323">
        <f t="shared" si="1"/>
        <v>46342</v>
      </c>
    </row>
    <row r="111" spans="13:14" x14ac:dyDescent="0.25">
      <c r="M111" s="323">
        <f t="shared" si="1"/>
        <v>46343</v>
      </c>
    </row>
    <row r="112" spans="13:14" x14ac:dyDescent="0.25">
      <c r="M112" s="323">
        <f t="shared" si="1"/>
        <v>46344</v>
      </c>
    </row>
    <row r="113" spans="13:13" x14ac:dyDescent="0.25">
      <c r="M113" s="323">
        <f t="shared" si="1"/>
        <v>46345</v>
      </c>
    </row>
    <row r="114" spans="13:13" x14ac:dyDescent="0.25">
      <c r="M114" s="323">
        <f t="shared" si="1"/>
        <v>46346</v>
      </c>
    </row>
    <row r="115" spans="13:13" x14ac:dyDescent="0.25">
      <c r="M115" s="323">
        <f t="shared" si="1"/>
        <v>46347</v>
      </c>
    </row>
    <row r="116" spans="13:13" x14ac:dyDescent="0.25">
      <c r="M116" s="323">
        <f t="shared" si="1"/>
        <v>46348</v>
      </c>
    </row>
    <row r="117" spans="13:13" x14ac:dyDescent="0.25">
      <c r="M117" s="323">
        <f t="shared" si="1"/>
        <v>46349</v>
      </c>
    </row>
    <row r="118" spans="13:13" x14ac:dyDescent="0.25">
      <c r="M118" s="323">
        <f t="shared" si="1"/>
        <v>46350</v>
      </c>
    </row>
    <row r="119" spans="13:13" x14ac:dyDescent="0.25">
      <c r="M119" s="323">
        <f t="shared" si="1"/>
        <v>46351</v>
      </c>
    </row>
    <row r="120" spans="13:13" x14ac:dyDescent="0.25">
      <c r="M120" s="323">
        <f t="shared" si="1"/>
        <v>46352</v>
      </c>
    </row>
    <row r="121" spans="13:13" x14ac:dyDescent="0.25">
      <c r="M121" s="323">
        <f t="shared" si="1"/>
        <v>46353</v>
      </c>
    </row>
    <row r="122" spans="13:13" x14ac:dyDescent="0.25">
      <c r="M122" s="323">
        <f t="shared" si="1"/>
        <v>46354</v>
      </c>
    </row>
    <row r="123" spans="13:13" x14ac:dyDescent="0.25">
      <c r="M123" s="323">
        <f t="shared" si="1"/>
        <v>46355</v>
      </c>
    </row>
    <row r="124" spans="13:13" x14ac:dyDescent="0.25">
      <c r="M124" s="323">
        <f t="shared" si="1"/>
        <v>46356</v>
      </c>
    </row>
    <row r="125" spans="13:13" x14ac:dyDescent="0.25">
      <c r="M125" s="323">
        <f t="shared" si="1"/>
        <v>46357</v>
      </c>
    </row>
    <row r="126" spans="13:13" x14ac:dyDescent="0.25">
      <c r="M126" s="323">
        <f t="shared" si="1"/>
        <v>46358</v>
      </c>
    </row>
    <row r="127" spans="13:13" x14ac:dyDescent="0.25">
      <c r="M127" s="323">
        <f t="shared" si="1"/>
        <v>46359</v>
      </c>
    </row>
    <row r="128" spans="13:13" x14ac:dyDescent="0.25">
      <c r="M128" s="323">
        <f t="shared" si="1"/>
        <v>46360</v>
      </c>
    </row>
    <row r="129" spans="13:13" x14ac:dyDescent="0.25">
      <c r="M129" s="323">
        <f t="shared" si="1"/>
        <v>46361</v>
      </c>
    </row>
    <row r="130" spans="13:13" x14ac:dyDescent="0.25">
      <c r="M130" s="323">
        <f t="shared" si="1"/>
        <v>46362</v>
      </c>
    </row>
    <row r="131" spans="13:13" x14ac:dyDescent="0.25">
      <c r="M131" s="323">
        <f t="shared" si="1"/>
        <v>46363</v>
      </c>
    </row>
    <row r="132" spans="13:13" x14ac:dyDescent="0.25">
      <c r="M132" s="323">
        <f t="shared" si="1"/>
        <v>46364</v>
      </c>
    </row>
    <row r="133" spans="13:13" x14ac:dyDescent="0.25">
      <c r="M133" s="323">
        <f t="shared" ref="M133:M196" si="2">+M132+1</f>
        <v>46365</v>
      </c>
    </row>
    <row r="134" spans="13:13" x14ac:dyDescent="0.25">
      <c r="M134" s="323">
        <f t="shared" si="2"/>
        <v>46366</v>
      </c>
    </row>
    <row r="135" spans="13:13" x14ac:dyDescent="0.25">
      <c r="M135" s="323">
        <f t="shared" si="2"/>
        <v>46367</v>
      </c>
    </row>
    <row r="136" spans="13:13" x14ac:dyDescent="0.25">
      <c r="M136" s="323">
        <f t="shared" si="2"/>
        <v>46368</v>
      </c>
    </row>
    <row r="137" spans="13:13" x14ac:dyDescent="0.25">
      <c r="M137" s="323">
        <f t="shared" si="2"/>
        <v>46369</v>
      </c>
    </row>
    <row r="138" spans="13:13" x14ac:dyDescent="0.25">
      <c r="M138" s="323">
        <f t="shared" si="2"/>
        <v>46370</v>
      </c>
    </row>
    <row r="139" spans="13:13" x14ac:dyDescent="0.25">
      <c r="M139" s="323">
        <f t="shared" si="2"/>
        <v>46371</v>
      </c>
    </row>
    <row r="140" spans="13:13" x14ac:dyDescent="0.25">
      <c r="M140" s="323">
        <f t="shared" si="2"/>
        <v>46372</v>
      </c>
    </row>
    <row r="141" spans="13:13" x14ac:dyDescent="0.25">
      <c r="M141" s="323">
        <f t="shared" si="2"/>
        <v>46373</v>
      </c>
    </row>
    <row r="142" spans="13:13" x14ac:dyDescent="0.25">
      <c r="M142" s="323">
        <f t="shared" si="2"/>
        <v>46374</v>
      </c>
    </row>
    <row r="143" spans="13:13" x14ac:dyDescent="0.25">
      <c r="M143" s="323">
        <f t="shared" si="2"/>
        <v>46375</v>
      </c>
    </row>
    <row r="144" spans="13:13" x14ac:dyDescent="0.25">
      <c r="M144" s="323">
        <f t="shared" si="2"/>
        <v>46376</v>
      </c>
    </row>
    <row r="145" spans="13:14" x14ac:dyDescent="0.25">
      <c r="M145" s="323">
        <f t="shared" si="2"/>
        <v>46377</v>
      </c>
    </row>
    <row r="146" spans="13:14" x14ac:dyDescent="0.25">
      <c r="M146" s="323">
        <f t="shared" si="2"/>
        <v>46378</v>
      </c>
    </row>
    <row r="147" spans="13:14" x14ac:dyDescent="0.25">
      <c r="M147" s="323">
        <f t="shared" si="2"/>
        <v>46379</v>
      </c>
    </row>
    <row r="148" spans="13:14" x14ac:dyDescent="0.25">
      <c r="M148" s="323">
        <f t="shared" si="2"/>
        <v>46380</v>
      </c>
    </row>
    <row r="149" spans="13:14" x14ac:dyDescent="0.25">
      <c r="M149" s="323">
        <f t="shared" si="2"/>
        <v>46381</v>
      </c>
      <c r="N149" s="312" t="s">
        <v>192</v>
      </c>
    </row>
    <row r="150" spans="13:14" x14ac:dyDescent="0.25">
      <c r="M150" s="323">
        <f t="shared" si="2"/>
        <v>46382</v>
      </c>
      <c r="N150" s="312" t="s">
        <v>193</v>
      </c>
    </row>
    <row r="151" spans="13:14" x14ac:dyDescent="0.25">
      <c r="M151" s="323">
        <f t="shared" si="2"/>
        <v>46383</v>
      </c>
    </row>
    <row r="152" spans="13:14" x14ac:dyDescent="0.25">
      <c r="M152" s="323">
        <f t="shared" si="2"/>
        <v>46384</v>
      </c>
    </row>
    <row r="153" spans="13:14" x14ac:dyDescent="0.25">
      <c r="M153" s="323">
        <f t="shared" si="2"/>
        <v>46385</v>
      </c>
    </row>
    <row r="154" spans="13:14" x14ac:dyDescent="0.25">
      <c r="M154" s="323">
        <f t="shared" si="2"/>
        <v>46386</v>
      </c>
    </row>
    <row r="155" spans="13:14" x14ac:dyDescent="0.25">
      <c r="M155" s="323">
        <f t="shared" si="2"/>
        <v>46387</v>
      </c>
    </row>
    <row r="156" spans="13:14" x14ac:dyDescent="0.25">
      <c r="M156" s="323">
        <f t="shared" si="2"/>
        <v>46388</v>
      </c>
      <c r="N156" s="312" t="s">
        <v>194</v>
      </c>
    </row>
    <row r="157" spans="13:14" x14ac:dyDescent="0.25">
      <c r="M157" s="323">
        <f t="shared" si="2"/>
        <v>46389</v>
      </c>
    </row>
    <row r="158" spans="13:14" x14ac:dyDescent="0.25">
      <c r="M158" s="323">
        <f t="shared" si="2"/>
        <v>46390</v>
      </c>
    </row>
    <row r="159" spans="13:14" x14ac:dyDescent="0.25">
      <c r="M159" s="323">
        <f t="shared" si="2"/>
        <v>46391</v>
      </c>
    </row>
    <row r="160" spans="13:14" x14ac:dyDescent="0.25">
      <c r="M160" s="323">
        <f t="shared" si="2"/>
        <v>46392</v>
      </c>
    </row>
    <row r="161" spans="13:13" x14ac:dyDescent="0.25">
      <c r="M161" s="323">
        <f t="shared" si="2"/>
        <v>46393</v>
      </c>
    </row>
    <row r="162" spans="13:13" x14ac:dyDescent="0.25">
      <c r="M162" s="323">
        <f t="shared" si="2"/>
        <v>46394</v>
      </c>
    </row>
    <row r="163" spans="13:13" x14ac:dyDescent="0.25">
      <c r="M163" s="323">
        <f t="shared" si="2"/>
        <v>46395</v>
      </c>
    </row>
    <row r="164" spans="13:13" x14ac:dyDescent="0.25">
      <c r="M164" s="323">
        <f t="shared" si="2"/>
        <v>46396</v>
      </c>
    </row>
    <row r="165" spans="13:13" x14ac:dyDescent="0.25">
      <c r="M165" s="323">
        <f t="shared" si="2"/>
        <v>46397</v>
      </c>
    </row>
    <row r="166" spans="13:13" x14ac:dyDescent="0.25">
      <c r="M166" s="323">
        <f t="shared" si="2"/>
        <v>46398</v>
      </c>
    </row>
    <row r="167" spans="13:13" x14ac:dyDescent="0.25">
      <c r="M167" s="323">
        <f t="shared" si="2"/>
        <v>46399</v>
      </c>
    </row>
    <row r="168" spans="13:13" x14ac:dyDescent="0.25">
      <c r="M168" s="323">
        <f t="shared" si="2"/>
        <v>46400</v>
      </c>
    </row>
    <row r="169" spans="13:13" x14ac:dyDescent="0.25">
      <c r="M169" s="323">
        <f t="shared" si="2"/>
        <v>46401</v>
      </c>
    </row>
    <row r="170" spans="13:13" x14ac:dyDescent="0.25">
      <c r="M170" s="323">
        <f t="shared" si="2"/>
        <v>46402</v>
      </c>
    </row>
    <row r="171" spans="13:13" x14ac:dyDescent="0.25">
      <c r="M171" s="323">
        <f t="shared" si="2"/>
        <v>46403</v>
      </c>
    </row>
    <row r="172" spans="13:13" x14ac:dyDescent="0.25">
      <c r="M172" s="323">
        <f t="shared" si="2"/>
        <v>46404</v>
      </c>
    </row>
    <row r="173" spans="13:13" x14ac:dyDescent="0.25">
      <c r="M173" s="323">
        <f t="shared" si="2"/>
        <v>46405</v>
      </c>
    </row>
    <row r="174" spans="13:13" x14ac:dyDescent="0.25">
      <c r="M174" s="323">
        <f t="shared" si="2"/>
        <v>46406</v>
      </c>
    </row>
    <row r="175" spans="13:13" x14ac:dyDescent="0.25">
      <c r="M175" s="323">
        <f t="shared" si="2"/>
        <v>46407</v>
      </c>
    </row>
    <row r="176" spans="13:13" x14ac:dyDescent="0.25">
      <c r="M176" s="323">
        <f t="shared" si="2"/>
        <v>46408</v>
      </c>
    </row>
    <row r="177" spans="13:13" x14ac:dyDescent="0.25">
      <c r="M177" s="323">
        <f t="shared" si="2"/>
        <v>46409</v>
      </c>
    </row>
    <row r="178" spans="13:13" x14ac:dyDescent="0.25">
      <c r="M178" s="323">
        <f t="shared" si="2"/>
        <v>46410</v>
      </c>
    </row>
    <row r="179" spans="13:13" x14ac:dyDescent="0.25">
      <c r="M179" s="323">
        <f t="shared" si="2"/>
        <v>46411</v>
      </c>
    </row>
    <row r="180" spans="13:13" x14ac:dyDescent="0.25">
      <c r="M180" s="323">
        <f t="shared" si="2"/>
        <v>46412</v>
      </c>
    </row>
    <row r="181" spans="13:13" x14ac:dyDescent="0.25">
      <c r="M181" s="323">
        <f t="shared" si="2"/>
        <v>46413</v>
      </c>
    </row>
    <row r="182" spans="13:13" x14ac:dyDescent="0.25">
      <c r="M182" s="323">
        <f t="shared" si="2"/>
        <v>46414</v>
      </c>
    </row>
    <row r="183" spans="13:13" x14ac:dyDescent="0.25">
      <c r="M183" s="323">
        <f t="shared" si="2"/>
        <v>46415</v>
      </c>
    </row>
    <row r="184" spans="13:13" x14ac:dyDescent="0.25">
      <c r="M184" s="323">
        <f t="shared" si="2"/>
        <v>46416</v>
      </c>
    </row>
    <row r="185" spans="13:13" x14ac:dyDescent="0.25">
      <c r="M185" s="323">
        <f t="shared" si="2"/>
        <v>46417</v>
      </c>
    </row>
    <row r="186" spans="13:13" x14ac:dyDescent="0.25">
      <c r="M186" s="323">
        <f t="shared" si="2"/>
        <v>46418</v>
      </c>
    </row>
    <row r="187" spans="13:13" x14ac:dyDescent="0.25">
      <c r="M187" s="323">
        <f t="shared" si="2"/>
        <v>46419</v>
      </c>
    </row>
    <row r="188" spans="13:13" x14ac:dyDescent="0.25">
      <c r="M188" s="323">
        <f t="shared" si="2"/>
        <v>46420</v>
      </c>
    </row>
    <row r="189" spans="13:13" x14ac:dyDescent="0.25">
      <c r="M189" s="323">
        <f t="shared" si="2"/>
        <v>46421</v>
      </c>
    </row>
    <row r="190" spans="13:13" x14ac:dyDescent="0.25">
      <c r="M190" s="323">
        <f t="shared" si="2"/>
        <v>46422</v>
      </c>
    </row>
    <row r="191" spans="13:13" x14ac:dyDescent="0.25">
      <c r="M191" s="323">
        <f t="shared" si="2"/>
        <v>46423</v>
      </c>
    </row>
    <row r="192" spans="13:13" x14ac:dyDescent="0.25">
      <c r="M192" s="323">
        <f t="shared" si="2"/>
        <v>46424</v>
      </c>
    </row>
    <row r="193" spans="13:14" x14ac:dyDescent="0.25">
      <c r="M193" s="323">
        <f t="shared" si="2"/>
        <v>46425</v>
      </c>
    </row>
    <row r="194" spans="13:14" x14ac:dyDescent="0.25">
      <c r="M194" s="323">
        <f t="shared" si="2"/>
        <v>46426</v>
      </c>
    </row>
    <row r="195" spans="13:14" x14ac:dyDescent="0.25">
      <c r="M195" s="323">
        <f t="shared" si="2"/>
        <v>46427</v>
      </c>
    </row>
    <row r="196" spans="13:14" x14ac:dyDescent="0.25">
      <c r="M196" s="323">
        <f t="shared" si="2"/>
        <v>46428</v>
      </c>
    </row>
    <row r="197" spans="13:14" x14ac:dyDescent="0.25">
      <c r="M197" s="323">
        <f t="shared" ref="M197:M260" si="3">+M196+1</f>
        <v>46429</v>
      </c>
    </row>
    <row r="198" spans="13:14" x14ac:dyDescent="0.25">
      <c r="M198" s="323">
        <f t="shared" si="3"/>
        <v>46430</v>
      </c>
    </row>
    <row r="199" spans="13:14" x14ac:dyDescent="0.25">
      <c r="M199" s="323">
        <f t="shared" si="3"/>
        <v>46431</v>
      </c>
    </row>
    <row r="200" spans="13:14" x14ac:dyDescent="0.25">
      <c r="M200" s="323">
        <f t="shared" si="3"/>
        <v>46432</v>
      </c>
    </row>
    <row r="201" spans="13:14" x14ac:dyDescent="0.25">
      <c r="M201" s="323">
        <f t="shared" si="3"/>
        <v>46433</v>
      </c>
      <c r="N201" s="312" t="s">
        <v>120</v>
      </c>
    </row>
    <row r="202" spans="13:14" x14ac:dyDescent="0.25">
      <c r="M202" s="323">
        <f t="shared" si="3"/>
        <v>46434</v>
      </c>
      <c r="N202" s="574"/>
    </row>
    <row r="203" spans="13:14" x14ac:dyDescent="0.25">
      <c r="M203" s="323">
        <f t="shared" si="3"/>
        <v>46435</v>
      </c>
    </row>
    <row r="204" spans="13:14" x14ac:dyDescent="0.25">
      <c r="M204" s="323">
        <f t="shared" si="3"/>
        <v>46436</v>
      </c>
    </row>
    <row r="205" spans="13:14" x14ac:dyDescent="0.25">
      <c r="M205" s="323">
        <f t="shared" si="3"/>
        <v>46437</v>
      </c>
    </row>
    <row r="206" spans="13:14" x14ac:dyDescent="0.25">
      <c r="M206" s="323">
        <f t="shared" si="3"/>
        <v>46438</v>
      </c>
    </row>
    <row r="207" spans="13:14" x14ac:dyDescent="0.25">
      <c r="M207" s="323">
        <f t="shared" si="3"/>
        <v>46439</v>
      </c>
    </row>
    <row r="208" spans="13:14" x14ac:dyDescent="0.25">
      <c r="M208" s="323">
        <f t="shared" si="3"/>
        <v>46440</v>
      </c>
    </row>
    <row r="209" spans="13:13" x14ac:dyDescent="0.25">
      <c r="M209" s="323">
        <f t="shared" si="3"/>
        <v>46441</v>
      </c>
    </row>
    <row r="210" spans="13:13" x14ac:dyDescent="0.25">
      <c r="M210" s="323">
        <f t="shared" si="3"/>
        <v>46442</v>
      </c>
    </row>
    <row r="211" spans="13:13" x14ac:dyDescent="0.25">
      <c r="M211" s="323">
        <f t="shared" si="3"/>
        <v>46443</v>
      </c>
    </row>
    <row r="212" spans="13:13" x14ac:dyDescent="0.25">
      <c r="M212" s="323">
        <f t="shared" si="3"/>
        <v>46444</v>
      </c>
    </row>
    <row r="213" spans="13:13" x14ac:dyDescent="0.25">
      <c r="M213" s="323">
        <f t="shared" si="3"/>
        <v>46445</v>
      </c>
    </row>
    <row r="214" spans="13:13" x14ac:dyDescent="0.25">
      <c r="M214" s="323">
        <f t="shared" si="3"/>
        <v>46446</v>
      </c>
    </row>
    <row r="215" spans="13:13" x14ac:dyDescent="0.25">
      <c r="M215" s="323">
        <f t="shared" si="3"/>
        <v>46447</v>
      </c>
    </row>
    <row r="216" spans="13:13" x14ac:dyDescent="0.25">
      <c r="M216" s="323">
        <f t="shared" si="3"/>
        <v>46448</v>
      </c>
    </row>
    <row r="217" spans="13:13" x14ac:dyDescent="0.25">
      <c r="M217" s="323">
        <f t="shared" si="3"/>
        <v>46449</v>
      </c>
    </row>
    <row r="218" spans="13:13" x14ac:dyDescent="0.25">
      <c r="M218" s="323">
        <f t="shared" si="3"/>
        <v>46450</v>
      </c>
    </row>
    <row r="219" spans="13:13" x14ac:dyDescent="0.25">
      <c r="M219" s="323">
        <f t="shared" si="3"/>
        <v>46451</v>
      </c>
    </row>
    <row r="220" spans="13:13" x14ac:dyDescent="0.25">
      <c r="M220" s="323">
        <f t="shared" si="3"/>
        <v>46452</v>
      </c>
    </row>
    <row r="221" spans="13:13" x14ac:dyDescent="0.25">
      <c r="M221" s="323">
        <f t="shared" si="3"/>
        <v>46453</v>
      </c>
    </row>
    <row r="222" spans="13:13" x14ac:dyDescent="0.25">
      <c r="M222" s="323">
        <f t="shared" si="3"/>
        <v>46454</v>
      </c>
    </row>
    <row r="223" spans="13:13" x14ac:dyDescent="0.25">
      <c r="M223" s="323">
        <f t="shared" si="3"/>
        <v>46455</v>
      </c>
    </row>
    <row r="224" spans="13:13" x14ac:dyDescent="0.25">
      <c r="M224" s="323">
        <f t="shared" si="3"/>
        <v>46456</v>
      </c>
    </row>
    <row r="225" spans="13:14" x14ac:dyDescent="0.25">
      <c r="M225" s="323">
        <f t="shared" si="3"/>
        <v>46457</v>
      </c>
    </row>
    <row r="226" spans="13:14" x14ac:dyDescent="0.25">
      <c r="M226" s="323">
        <f t="shared" si="3"/>
        <v>46458</v>
      </c>
    </row>
    <row r="227" spans="13:14" x14ac:dyDescent="0.25">
      <c r="M227" s="323">
        <f t="shared" si="3"/>
        <v>46459</v>
      </c>
    </row>
    <row r="228" spans="13:14" x14ac:dyDescent="0.25">
      <c r="M228" s="323">
        <f t="shared" si="3"/>
        <v>46460</v>
      </c>
    </row>
    <row r="229" spans="13:14" x14ac:dyDescent="0.25">
      <c r="M229" s="323">
        <f t="shared" si="3"/>
        <v>46461</v>
      </c>
    </row>
    <row r="230" spans="13:14" x14ac:dyDescent="0.25">
      <c r="M230" s="323">
        <f t="shared" si="3"/>
        <v>46462</v>
      </c>
    </row>
    <row r="231" spans="13:14" x14ac:dyDescent="0.25">
      <c r="M231" s="323">
        <f t="shared" si="3"/>
        <v>46463</v>
      </c>
    </row>
    <row r="232" spans="13:14" x14ac:dyDescent="0.25">
      <c r="M232" s="323">
        <f t="shared" si="3"/>
        <v>46464</v>
      </c>
    </row>
    <row r="233" spans="13:14" x14ac:dyDescent="0.25">
      <c r="M233" s="323">
        <f t="shared" si="3"/>
        <v>46465</v>
      </c>
    </row>
    <row r="234" spans="13:14" x14ac:dyDescent="0.25">
      <c r="M234" s="323">
        <f t="shared" si="3"/>
        <v>46466</v>
      </c>
    </row>
    <row r="235" spans="13:14" x14ac:dyDescent="0.25">
      <c r="M235" s="323">
        <f t="shared" si="3"/>
        <v>46467</v>
      </c>
    </row>
    <row r="236" spans="13:14" x14ac:dyDescent="0.25">
      <c r="M236" s="323">
        <f t="shared" si="3"/>
        <v>46468</v>
      </c>
    </row>
    <row r="237" spans="13:14" x14ac:dyDescent="0.25">
      <c r="M237" s="323">
        <f t="shared" si="3"/>
        <v>46469</v>
      </c>
    </row>
    <row r="238" spans="13:14" x14ac:dyDescent="0.25">
      <c r="M238" s="323">
        <f t="shared" si="3"/>
        <v>46470</v>
      </c>
    </row>
    <row r="239" spans="13:14" x14ac:dyDescent="0.25">
      <c r="M239" s="323">
        <f t="shared" si="3"/>
        <v>46471</v>
      </c>
    </row>
    <row r="240" spans="13:14" x14ac:dyDescent="0.25">
      <c r="M240" s="323">
        <f t="shared" si="3"/>
        <v>46472</v>
      </c>
      <c r="N240" s="312" t="s">
        <v>121</v>
      </c>
    </row>
    <row r="241" spans="13:14" x14ac:dyDescent="0.25">
      <c r="M241" s="323">
        <f t="shared" si="3"/>
        <v>46473</v>
      </c>
    </row>
    <row r="242" spans="13:14" x14ac:dyDescent="0.25">
      <c r="M242" s="323">
        <f t="shared" si="3"/>
        <v>46474</v>
      </c>
      <c r="N242" s="312" t="s">
        <v>195</v>
      </c>
    </row>
    <row r="243" spans="13:14" x14ac:dyDescent="0.25">
      <c r="M243" s="323">
        <f t="shared" si="3"/>
        <v>46475</v>
      </c>
    </row>
    <row r="244" spans="13:14" x14ac:dyDescent="0.25">
      <c r="M244" s="323">
        <f t="shared" si="3"/>
        <v>46476</v>
      </c>
    </row>
    <row r="245" spans="13:14" x14ac:dyDescent="0.25">
      <c r="M245" s="323">
        <f t="shared" si="3"/>
        <v>46477</v>
      </c>
    </row>
    <row r="246" spans="13:14" x14ac:dyDescent="0.25">
      <c r="M246" s="323">
        <f t="shared" si="3"/>
        <v>46478</v>
      </c>
    </row>
    <row r="247" spans="13:14" x14ac:dyDescent="0.25">
      <c r="M247" s="323">
        <f t="shared" si="3"/>
        <v>46479</v>
      </c>
    </row>
    <row r="248" spans="13:14" x14ac:dyDescent="0.25">
      <c r="M248" s="323">
        <f t="shared" si="3"/>
        <v>46480</v>
      </c>
      <c r="N248" s="574"/>
    </row>
    <row r="249" spans="13:14" x14ac:dyDescent="0.25">
      <c r="M249" s="323">
        <f t="shared" si="3"/>
        <v>46481</v>
      </c>
    </row>
    <row r="250" spans="13:14" x14ac:dyDescent="0.25">
      <c r="M250" s="323">
        <f t="shared" si="3"/>
        <v>46482</v>
      </c>
    </row>
    <row r="251" spans="13:14" x14ac:dyDescent="0.25">
      <c r="M251" s="323">
        <f t="shared" si="3"/>
        <v>46483</v>
      </c>
      <c r="N251" s="574"/>
    </row>
    <row r="252" spans="13:14" x14ac:dyDescent="0.25">
      <c r="M252" s="323">
        <f t="shared" si="3"/>
        <v>46484</v>
      </c>
    </row>
    <row r="253" spans="13:14" x14ac:dyDescent="0.25">
      <c r="M253" s="323">
        <f t="shared" si="3"/>
        <v>46485</v>
      </c>
    </row>
    <row r="254" spans="13:14" x14ac:dyDescent="0.25">
      <c r="M254" s="323">
        <f t="shared" si="3"/>
        <v>46486</v>
      </c>
    </row>
    <row r="255" spans="13:14" x14ac:dyDescent="0.25">
      <c r="M255" s="323">
        <f t="shared" si="3"/>
        <v>46487</v>
      </c>
    </row>
    <row r="256" spans="13:14" x14ac:dyDescent="0.25">
      <c r="M256" s="323">
        <f t="shared" si="3"/>
        <v>46488</v>
      </c>
    </row>
    <row r="257" spans="13:13" x14ac:dyDescent="0.25">
      <c r="M257" s="323">
        <f t="shared" si="3"/>
        <v>46489</v>
      </c>
    </row>
    <row r="258" spans="13:13" x14ac:dyDescent="0.25">
      <c r="M258" s="323">
        <f t="shared" si="3"/>
        <v>46490</v>
      </c>
    </row>
    <row r="259" spans="13:13" x14ac:dyDescent="0.25">
      <c r="M259" s="323">
        <f t="shared" si="3"/>
        <v>46491</v>
      </c>
    </row>
    <row r="260" spans="13:13" x14ac:dyDescent="0.25">
      <c r="M260" s="323">
        <f t="shared" si="3"/>
        <v>46492</v>
      </c>
    </row>
    <row r="261" spans="13:13" x14ac:dyDescent="0.25">
      <c r="M261" s="323">
        <f t="shared" ref="M261:M324" si="4">+M260+1</f>
        <v>46493</v>
      </c>
    </row>
    <row r="262" spans="13:13" x14ac:dyDescent="0.25">
      <c r="M262" s="323">
        <f t="shared" si="4"/>
        <v>46494</v>
      </c>
    </row>
    <row r="263" spans="13:13" x14ac:dyDescent="0.25">
      <c r="M263" s="323">
        <f t="shared" si="4"/>
        <v>46495</v>
      </c>
    </row>
    <row r="264" spans="13:13" x14ac:dyDescent="0.25">
      <c r="M264" s="323">
        <f t="shared" si="4"/>
        <v>46496</v>
      </c>
    </row>
    <row r="265" spans="13:13" x14ac:dyDescent="0.25">
      <c r="M265" s="323">
        <f t="shared" si="4"/>
        <v>46497</v>
      </c>
    </row>
    <row r="266" spans="13:13" x14ac:dyDescent="0.25">
      <c r="M266" s="323">
        <f t="shared" si="4"/>
        <v>46498</v>
      </c>
    </row>
    <row r="267" spans="13:13" x14ac:dyDescent="0.25">
      <c r="M267" s="323">
        <f t="shared" si="4"/>
        <v>46499</v>
      </c>
    </row>
    <row r="268" spans="13:13" x14ac:dyDescent="0.25">
      <c r="M268" s="323">
        <f t="shared" si="4"/>
        <v>46500</v>
      </c>
    </row>
    <row r="269" spans="13:13" x14ac:dyDescent="0.25">
      <c r="M269" s="323">
        <f t="shared" si="4"/>
        <v>46501</v>
      </c>
    </row>
    <row r="270" spans="13:13" x14ac:dyDescent="0.25">
      <c r="M270" s="323">
        <f t="shared" si="4"/>
        <v>46502</v>
      </c>
    </row>
    <row r="271" spans="13:13" x14ac:dyDescent="0.25">
      <c r="M271" s="323">
        <f t="shared" si="4"/>
        <v>46503</v>
      </c>
    </row>
    <row r="272" spans="13:13" x14ac:dyDescent="0.25">
      <c r="M272" s="323">
        <f t="shared" si="4"/>
        <v>46504</v>
      </c>
    </row>
    <row r="273" spans="13:13" x14ac:dyDescent="0.25">
      <c r="M273" s="323">
        <f t="shared" si="4"/>
        <v>46505</v>
      </c>
    </row>
    <row r="274" spans="13:13" x14ac:dyDescent="0.25">
      <c r="M274" s="323">
        <f t="shared" si="4"/>
        <v>46506</v>
      </c>
    </row>
    <row r="275" spans="13:13" x14ac:dyDescent="0.25">
      <c r="M275" s="323">
        <f t="shared" si="4"/>
        <v>46507</v>
      </c>
    </row>
    <row r="276" spans="13:13" x14ac:dyDescent="0.25">
      <c r="M276" s="323">
        <f t="shared" si="4"/>
        <v>46508</v>
      </c>
    </row>
    <row r="277" spans="13:13" x14ac:dyDescent="0.25">
      <c r="M277" s="323">
        <f t="shared" si="4"/>
        <v>46509</v>
      </c>
    </row>
    <row r="278" spans="13:13" x14ac:dyDescent="0.25">
      <c r="M278" s="323">
        <f t="shared" si="4"/>
        <v>46510</v>
      </c>
    </row>
    <row r="279" spans="13:13" x14ac:dyDescent="0.25">
      <c r="M279" s="323">
        <f t="shared" si="4"/>
        <v>46511</v>
      </c>
    </row>
    <row r="280" spans="13:13" x14ac:dyDescent="0.25">
      <c r="M280" s="323">
        <f t="shared" si="4"/>
        <v>46512</v>
      </c>
    </row>
    <row r="281" spans="13:13" x14ac:dyDescent="0.25">
      <c r="M281" s="323">
        <f t="shared" si="4"/>
        <v>46513</v>
      </c>
    </row>
    <row r="282" spans="13:13" x14ac:dyDescent="0.25">
      <c r="M282" s="323">
        <f t="shared" si="4"/>
        <v>46514</v>
      </c>
    </row>
    <row r="283" spans="13:13" x14ac:dyDescent="0.25">
      <c r="M283" s="323">
        <f t="shared" si="4"/>
        <v>46515</v>
      </c>
    </row>
    <row r="284" spans="13:13" x14ac:dyDescent="0.25">
      <c r="M284" s="323">
        <f t="shared" si="4"/>
        <v>46516</v>
      </c>
    </row>
    <row r="285" spans="13:13" x14ac:dyDescent="0.25">
      <c r="M285" s="323">
        <f t="shared" si="4"/>
        <v>46517</v>
      </c>
    </row>
    <row r="286" spans="13:13" x14ac:dyDescent="0.25">
      <c r="M286" s="323">
        <f t="shared" si="4"/>
        <v>46518</v>
      </c>
    </row>
    <row r="287" spans="13:13" x14ac:dyDescent="0.25">
      <c r="M287" s="323">
        <f t="shared" si="4"/>
        <v>46519</v>
      </c>
    </row>
    <row r="288" spans="13:13" x14ac:dyDescent="0.25">
      <c r="M288" s="323">
        <f t="shared" si="4"/>
        <v>46520</v>
      </c>
    </row>
    <row r="289" spans="13:14" x14ac:dyDescent="0.25">
      <c r="M289" s="323">
        <f t="shared" si="4"/>
        <v>46521</v>
      </c>
    </row>
    <row r="290" spans="13:14" x14ac:dyDescent="0.25">
      <c r="M290" s="323">
        <f t="shared" si="4"/>
        <v>46522</v>
      </c>
    </row>
    <row r="291" spans="13:14" x14ac:dyDescent="0.25">
      <c r="M291" s="323">
        <f t="shared" si="4"/>
        <v>46523</v>
      </c>
    </row>
    <row r="292" spans="13:14" x14ac:dyDescent="0.25">
      <c r="M292" s="323">
        <f t="shared" si="4"/>
        <v>46524</v>
      </c>
    </row>
    <row r="293" spans="13:14" x14ac:dyDescent="0.25">
      <c r="M293" s="323">
        <f t="shared" si="4"/>
        <v>46525</v>
      </c>
      <c r="N293" s="574"/>
    </row>
    <row r="294" spans="13:14" x14ac:dyDescent="0.25">
      <c r="M294" s="323">
        <f t="shared" si="4"/>
        <v>46526</v>
      </c>
    </row>
    <row r="295" spans="13:14" x14ac:dyDescent="0.25">
      <c r="M295" s="323">
        <f t="shared" si="4"/>
        <v>46527</v>
      </c>
    </row>
    <row r="296" spans="13:14" x14ac:dyDescent="0.25">
      <c r="M296" s="323">
        <f t="shared" si="4"/>
        <v>46528</v>
      </c>
    </row>
    <row r="297" spans="13:14" x14ac:dyDescent="0.25">
      <c r="M297" s="323">
        <f t="shared" si="4"/>
        <v>46529</v>
      </c>
    </row>
    <row r="298" spans="13:14" x14ac:dyDescent="0.25">
      <c r="M298" s="323">
        <f t="shared" si="4"/>
        <v>46530</v>
      </c>
    </row>
    <row r="299" spans="13:14" x14ac:dyDescent="0.25">
      <c r="M299" s="323">
        <f t="shared" si="4"/>
        <v>46531</v>
      </c>
      <c r="N299" s="312" t="s">
        <v>196</v>
      </c>
    </row>
    <row r="300" spans="13:14" x14ac:dyDescent="0.25">
      <c r="M300" s="323">
        <f t="shared" si="4"/>
        <v>46532</v>
      </c>
    </row>
    <row r="301" spans="13:14" x14ac:dyDescent="0.25">
      <c r="M301" s="323">
        <f t="shared" si="4"/>
        <v>46533</v>
      </c>
    </row>
    <row r="302" spans="13:14" x14ac:dyDescent="0.25">
      <c r="M302" s="323">
        <f t="shared" si="4"/>
        <v>46534</v>
      </c>
    </row>
    <row r="303" spans="13:14" x14ac:dyDescent="0.25">
      <c r="M303" s="323">
        <f t="shared" si="4"/>
        <v>46535</v>
      </c>
    </row>
    <row r="304" spans="13:14" x14ac:dyDescent="0.25">
      <c r="M304" s="323">
        <f t="shared" si="4"/>
        <v>46536</v>
      </c>
    </row>
    <row r="305" spans="13:13" x14ac:dyDescent="0.25">
      <c r="M305" s="323">
        <f t="shared" si="4"/>
        <v>46537</v>
      </c>
    </row>
    <row r="306" spans="13:13" x14ac:dyDescent="0.25">
      <c r="M306" s="323">
        <f t="shared" si="4"/>
        <v>46538</v>
      </c>
    </row>
    <row r="307" spans="13:13" x14ac:dyDescent="0.25">
      <c r="M307" s="323">
        <f t="shared" si="4"/>
        <v>46539</v>
      </c>
    </row>
    <row r="308" spans="13:13" x14ac:dyDescent="0.25">
      <c r="M308" s="323">
        <f t="shared" si="4"/>
        <v>46540</v>
      </c>
    </row>
    <row r="309" spans="13:13" x14ac:dyDescent="0.25">
      <c r="M309" s="323">
        <f t="shared" si="4"/>
        <v>46541</v>
      </c>
    </row>
    <row r="310" spans="13:13" x14ac:dyDescent="0.25">
      <c r="M310" s="323">
        <f t="shared" si="4"/>
        <v>46542</v>
      </c>
    </row>
    <row r="311" spans="13:13" x14ac:dyDescent="0.25">
      <c r="M311" s="323">
        <f t="shared" si="4"/>
        <v>46543</v>
      </c>
    </row>
    <row r="312" spans="13:13" x14ac:dyDescent="0.25">
      <c r="M312" s="323">
        <f t="shared" si="4"/>
        <v>46544</v>
      </c>
    </row>
    <row r="313" spans="13:13" x14ac:dyDescent="0.25">
      <c r="M313" s="323">
        <f t="shared" si="4"/>
        <v>46545</v>
      </c>
    </row>
    <row r="314" spans="13:13" x14ac:dyDescent="0.25">
      <c r="M314" s="323">
        <f t="shared" si="4"/>
        <v>46546</v>
      </c>
    </row>
    <row r="315" spans="13:13" x14ac:dyDescent="0.25">
      <c r="M315" s="323">
        <f t="shared" si="4"/>
        <v>46547</v>
      </c>
    </row>
    <row r="316" spans="13:13" x14ac:dyDescent="0.25">
      <c r="M316" s="323">
        <f t="shared" si="4"/>
        <v>46548</v>
      </c>
    </row>
    <row r="317" spans="13:13" x14ac:dyDescent="0.25">
      <c r="M317" s="323">
        <f t="shared" si="4"/>
        <v>46549</v>
      </c>
    </row>
    <row r="318" spans="13:13" x14ac:dyDescent="0.25">
      <c r="M318" s="323">
        <f t="shared" si="4"/>
        <v>46550</v>
      </c>
    </row>
    <row r="319" spans="13:13" x14ac:dyDescent="0.25">
      <c r="M319" s="323">
        <f t="shared" si="4"/>
        <v>46551</v>
      </c>
    </row>
    <row r="320" spans="13:13" x14ac:dyDescent="0.25">
      <c r="M320" s="323">
        <f t="shared" si="4"/>
        <v>46552</v>
      </c>
    </row>
    <row r="321" spans="13:13" x14ac:dyDescent="0.25">
      <c r="M321" s="323">
        <f t="shared" si="4"/>
        <v>46553</v>
      </c>
    </row>
    <row r="322" spans="13:13" x14ac:dyDescent="0.25">
      <c r="M322" s="323">
        <f t="shared" si="4"/>
        <v>46554</v>
      </c>
    </row>
    <row r="323" spans="13:13" x14ac:dyDescent="0.25">
      <c r="M323" s="323">
        <f t="shared" si="4"/>
        <v>46555</v>
      </c>
    </row>
    <row r="324" spans="13:13" x14ac:dyDescent="0.25">
      <c r="M324" s="323">
        <f t="shared" si="4"/>
        <v>46556</v>
      </c>
    </row>
    <row r="325" spans="13:13" x14ac:dyDescent="0.25">
      <c r="M325" s="323">
        <f t="shared" ref="M325:M388" si="5">+M324+1</f>
        <v>46557</v>
      </c>
    </row>
    <row r="326" spans="13:13" x14ac:dyDescent="0.25">
      <c r="M326" s="323">
        <f t="shared" si="5"/>
        <v>46558</v>
      </c>
    </row>
    <row r="327" spans="13:13" x14ac:dyDescent="0.25">
      <c r="M327" s="323">
        <f t="shared" si="5"/>
        <v>46559</v>
      </c>
    </row>
    <row r="328" spans="13:13" x14ac:dyDescent="0.25">
      <c r="M328" s="323">
        <f t="shared" si="5"/>
        <v>46560</v>
      </c>
    </row>
    <row r="329" spans="13:13" x14ac:dyDescent="0.25">
      <c r="M329" s="323">
        <f t="shared" si="5"/>
        <v>46561</v>
      </c>
    </row>
    <row r="330" spans="13:13" x14ac:dyDescent="0.25">
      <c r="M330" s="323">
        <f t="shared" si="5"/>
        <v>46562</v>
      </c>
    </row>
    <row r="331" spans="13:13" x14ac:dyDescent="0.25">
      <c r="M331" s="323">
        <f t="shared" si="5"/>
        <v>46563</v>
      </c>
    </row>
    <row r="332" spans="13:13" x14ac:dyDescent="0.25">
      <c r="M332" s="323">
        <f t="shared" si="5"/>
        <v>46564</v>
      </c>
    </row>
    <row r="333" spans="13:13" x14ac:dyDescent="0.25">
      <c r="M333" s="323">
        <f t="shared" si="5"/>
        <v>46565</v>
      </c>
    </row>
    <row r="334" spans="13:13" x14ac:dyDescent="0.25">
      <c r="M334" s="323">
        <f t="shared" si="5"/>
        <v>46566</v>
      </c>
    </row>
    <row r="335" spans="13:13" x14ac:dyDescent="0.25">
      <c r="M335" s="323">
        <f t="shared" si="5"/>
        <v>46567</v>
      </c>
    </row>
    <row r="336" spans="13:13" x14ac:dyDescent="0.25">
      <c r="M336" s="323">
        <f t="shared" si="5"/>
        <v>46568</v>
      </c>
    </row>
    <row r="337" spans="13:14" x14ac:dyDescent="0.25">
      <c r="M337" s="323">
        <f t="shared" si="5"/>
        <v>46569</v>
      </c>
      <c r="N337" s="312" t="s">
        <v>124</v>
      </c>
    </row>
    <row r="338" spans="13:14" x14ac:dyDescent="0.25">
      <c r="M338" s="323">
        <f t="shared" si="5"/>
        <v>46570</v>
      </c>
    </row>
    <row r="339" spans="13:14" x14ac:dyDescent="0.25">
      <c r="M339" s="323">
        <f t="shared" si="5"/>
        <v>46571</v>
      </c>
    </row>
    <row r="340" spans="13:14" x14ac:dyDescent="0.25">
      <c r="M340" s="323">
        <f t="shared" si="5"/>
        <v>46572</v>
      </c>
    </row>
    <row r="341" spans="13:14" x14ac:dyDescent="0.25">
      <c r="M341" s="323">
        <f t="shared" si="5"/>
        <v>46573</v>
      </c>
    </row>
    <row r="342" spans="13:14" x14ac:dyDescent="0.25">
      <c r="M342" s="323">
        <f t="shared" si="5"/>
        <v>46574</v>
      </c>
    </row>
    <row r="343" spans="13:14" x14ac:dyDescent="0.25">
      <c r="M343" s="323">
        <f t="shared" si="5"/>
        <v>46575</v>
      </c>
    </row>
    <row r="344" spans="13:14" x14ac:dyDescent="0.25">
      <c r="M344" s="323">
        <f t="shared" si="5"/>
        <v>46576</v>
      </c>
    </row>
    <row r="345" spans="13:14" x14ac:dyDescent="0.25">
      <c r="M345" s="323">
        <f t="shared" si="5"/>
        <v>46577</v>
      </c>
    </row>
    <row r="346" spans="13:14" x14ac:dyDescent="0.25">
      <c r="M346" s="323">
        <f t="shared" si="5"/>
        <v>46578</v>
      </c>
    </row>
    <row r="347" spans="13:14" x14ac:dyDescent="0.25">
      <c r="M347" s="323">
        <f t="shared" si="5"/>
        <v>46579</v>
      </c>
    </row>
    <row r="348" spans="13:14" x14ac:dyDescent="0.25">
      <c r="M348" s="323">
        <f t="shared" si="5"/>
        <v>46580</v>
      </c>
    </row>
    <row r="349" spans="13:14" x14ac:dyDescent="0.25">
      <c r="M349" s="323">
        <f t="shared" si="5"/>
        <v>46581</v>
      </c>
    </row>
    <row r="350" spans="13:14" x14ac:dyDescent="0.25">
      <c r="M350" s="323">
        <f t="shared" si="5"/>
        <v>46582</v>
      </c>
    </row>
    <row r="351" spans="13:14" x14ac:dyDescent="0.25">
      <c r="M351" s="323">
        <f t="shared" si="5"/>
        <v>46583</v>
      </c>
    </row>
    <row r="352" spans="13:14" x14ac:dyDescent="0.25">
      <c r="M352" s="323">
        <f t="shared" si="5"/>
        <v>46584</v>
      </c>
    </row>
    <row r="353" spans="13:13" x14ac:dyDescent="0.25">
      <c r="M353" s="323">
        <f t="shared" si="5"/>
        <v>46585</v>
      </c>
    </row>
    <row r="354" spans="13:13" x14ac:dyDescent="0.25">
      <c r="M354" s="323">
        <f t="shared" si="5"/>
        <v>46586</v>
      </c>
    </row>
    <row r="355" spans="13:13" x14ac:dyDescent="0.25">
      <c r="M355" s="323">
        <f t="shared" si="5"/>
        <v>46587</v>
      </c>
    </row>
    <row r="356" spans="13:13" x14ac:dyDescent="0.25">
      <c r="M356" s="323">
        <f t="shared" si="5"/>
        <v>46588</v>
      </c>
    </row>
    <row r="357" spans="13:13" x14ac:dyDescent="0.25">
      <c r="M357" s="323">
        <f t="shared" si="5"/>
        <v>46589</v>
      </c>
    </row>
    <row r="358" spans="13:13" x14ac:dyDescent="0.25">
      <c r="M358" s="323">
        <f t="shared" si="5"/>
        <v>46590</v>
      </c>
    </row>
    <row r="359" spans="13:13" x14ac:dyDescent="0.25">
      <c r="M359" s="323">
        <f t="shared" si="5"/>
        <v>46591</v>
      </c>
    </row>
    <row r="360" spans="13:13" x14ac:dyDescent="0.25">
      <c r="M360" s="323">
        <f t="shared" si="5"/>
        <v>46592</v>
      </c>
    </row>
    <row r="361" spans="13:13" x14ac:dyDescent="0.25">
      <c r="M361" s="323">
        <f t="shared" si="5"/>
        <v>46593</v>
      </c>
    </row>
    <row r="362" spans="13:13" x14ac:dyDescent="0.25">
      <c r="M362" s="323">
        <f t="shared" si="5"/>
        <v>46594</v>
      </c>
    </row>
    <row r="363" spans="13:13" x14ac:dyDescent="0.25">
      <c r="M363" s="323">
        <f t="shared" si="5"/>
        <v>46595</v>
      </c>
    </row>
    <row r="364" spans="13:13" x14ac:dyDescent="0.25">
      <c r="M364" s="323">
        <f t="shared" si="5"/>
        <v>46596</v>
      </c>
    </row>
    <row r="365" spans="13:13" x14ac:dyDescent="0.25">
      <c r="M365" s="323">
        <f t="shared" si="5"/>
        <v>46597</v>
      </c>
    </row>
    <row r="366" spans="13:13" x14ac:dyDescent="0.25">
      <c r="M366" s="323">
        <f t="shared" si="5"/>
        <v>46598</v>
      </c>
    </row>
    <row r="367" spans="13:13" x14ac:dyDescent="0.25">
      <c r="M367" s="323">
        <f t="shared" si="5"/>
        <v>46599</v>
      </c>
    </row>
    <row r="368" spans="13:13" x14ac:dyDescent="0.25">
      <c r="M368" s="323">
        <f t="shared" si="5"/>
        <v>46600</v>
      </c>
    </row>
    <row r="369" spans="13:14" x14ac:dyDescent="0.25">
      <c r="M369" s="323">
        <f t="shared" si="5"/>
        <v>46601</v>
      </c>
    </row>
    <row r="370" spans="13:14" x14ac:dyDescent="0.25">
      <c r="M370" s="323">
        <f t="shared" si="5"/>
        <v>46602</v>
      </c>
    </row>
    <row r="371" spans="13:14" x14ac:dyDescent="0.25">
      <c r="M371" s="323">
        <f t="shared" si="5"/>
        <v>46603</v>
      </c>
      <c r="N371" s="312" t="s">
        <v>185</v>
      </c>
    </row>
    <row r="372" spans="13:14" x14ac:dyDescent="0.25">
      <c r="M372" s="323">
        <f t="shared" si="5"/>
        <v>46604</v>
      </c>
    </row>
    <row r="373" spans="13:14" x14ac:dyDescent="0.25">
      <c r="M373" s="323">
        <f t="shared" si="5"/>
        <v>46605</v>
      </c>
    </row>
    <row r="374" spans="13:14" x14ac:dyDescent="0.25">
      <c r="M374" s="323">
        <f t="shared" si="5"/>
        <v>46606</v>
      </c>
    </row>
    <row r="375" spans="13:14" x14ac:dyDescent="0.25">
      <c r="M375" s="323">
        <f t="shared" si="5"/>
        <v>46607</v>
      </c>
    </row>
    <row r="376" spans="13:14" x14ac:dyDescent="0.25">
      <c r="M376" s="323">
        <f t="shared" si="5"/>
        <v>46608</v>
      </c>
    </row>
    <row r="377" spans="13:14" x14ac:dyDescent="0.25">
      <c r="M377" s="323">
        <f t="shared" si="5"/>
        <v>46609</v>
      </c>
    </row>
    <row r="378" spans="13:14" x14ac:dyDescent="0.25">
      <c r="M378" s="323">
        <f t="shared" si="5"/>
        <v>46610</v>
      </c>
    </row>
    <row r="379" spans="13:14" x14ac:dyDescent="0.25">
      <c r="M379" s="323">
        <f t="shared" si="5"/>
        <v>46611</v>
      </c>
    </row>
    <row r="380" spans="13:14" x14ac:dyDescent="0.25">
      <c r="M380" s="323">
        <f t="shared" si="5"/>
        <v>46612</v>
      </c>
    </row>
    <row r="381" spans="13:14" x14ac:dyDescent="0.25">
      <c r="M381" s="323">
        <f t="shared" si="5"/>
        <v>46613</v>
      </c>
    </row>
    <row r="382" spans="13:14" x14ac:dyDescent="0.25">
      <c r="M382" s="323">
        <f t="shared" si="5"/>
        <v>46614</v>
      </c>
    </row>
    <row r="383" spans="13:14" x14ac:dyDescent="0.25">
      <c r="M383" s="323">
        <f t="shared" si="5"/>
        <v>46615</v>
      </c>
    </row>
    <row r="384" spans="13:14" x14ac:dyDescent="0.25">
      <c r="M384" s="323">
        <f t="shared" si="5"/>
        <v>46616</v>
      </c>
    </row>
    <row r="385" spans="13:13" x14ac:dyDescent="0.25">
      <c r="M385" s="323">
        <f t="shared" si="5"/>
        <v>46617</v>
      </c>
    </row>
    <row r="386" spans="13:13" x14ac:dyDescent="0.25">
      <c r="M386" s="323">
        <f t="shared" si="5"/>
        <v>46618</v>
      </c>
    </row>
    <row r="387" spans="13:13" x14ac:dyDescent="0.25">
      <c r="M387" s="323">
        <f t="shared" si="5"/>
        <v>46619</v>
      </c>
    </row>
    <row r="388" spans="13:13" x14ac:dyDescent="0.25">
      <c r="M388" s="323">
        <f t="shared" si="5"/>
        <v>46620</v>
      </c>
    </row>
    <row r="389" spans="13:13" x14ac:dyDescent="0.25">
      <c r="M389" s="323">
        <f t="shared" ref="M389:M398" si="6">+M388+1</f>
        <v>46621</v>
      </c>
    </row>
    <row r="390" spans="13:13" x14ac:dyDescent="0.25">
      <c r="M390" s="323">
        <f t="shared" si="6"/>
        <v>46622</v>
      </c>
    </row>
    <row r="391" spans="13:13" x14ac:dyDescent="0.25">
      <c r="M391" s="323">
        <f t="shared" si="6"/>
        <v>46623</v>
      </c>
    </row>
    <row r="392" spans="13:13" x14ac:dyDescent="0.25">
      <c r="M392" s="323">
        <f t="shared" si="6"/>
        <v>46624</v>
      </c>
    </row>
    <row r="393" spans="13:13" x14ac:dyDescent="0.25">
      <c r="M393" s="323">
        <f t="shared" si="6"/>
        <v>46625</v>
      </c>
    </row>
    <row r="394" spans="13:13" x14ac:dyDescent="0.25">
      <c r="M394" s="323">
        <f t="shared" si="6"/>
        <v>46626</v>
      </c>
    </row>
    <row r="395" spans="13:13" x14ac:dyDescent="0.25">
      <c r="M395" s="323">
        <f t="shared" si="6"/>
        <v>46627</v>
      </c>
    </row>
    <row r="396" spans="13:13" x14ac:dyDescent="0.25">
      <c r="M396" s="323">
        <f t="shared" si="6"/>
        <v>46628</v>
      </c>
    </row>
    <row r="397" spans="13:13" x14ac:dyDescent="0.25">
      <c r="M397" s="323">
        <f t="shared" si="6"/>
        <v>46629</v>
      </c>
    </row>
    <row r="398" spans="13:13" x14ac:dyDescent="0.25">
      <c r="M398" s="323">
        <f t="shared" si="6"/>
        <v>46630</v>
      </c>
    </row>
  </sheetData>
  <sheetProtection algorithmName="SHA-512" hashValue="EdD/4+kREmv8PKo2hpxi1okQN9lixPC0oiwl6P+1KEBxg5tsfJIvtmc0Kx28OZDpHgHVTxX5F3I1LRCuF+3Usw==" saltValue="XlakKem3bR89h0G/xKMbzg==" spinCount="100000" sheet="1" objects="1" scenarios="1"/>
  <pageMargins left="0.7" right="0.7" top="0.75" bottom="0.75" header="0.3" footer="0.3"/>
  <drawing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0" tint="-0.14999847407452621"/>
    <pageSetUpPr autoPageBreaks="0" fitToPage="1"/>
  </sheetPr>
  <dimension ref="B1:K40"/>
  <sheetViews>
    <sheetView showGridLines="0" zoomScale="80" zoomScaleNormal="80" zoomScalePageLayoutView="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6.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37" t="s">
        <v>27</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tr">
        <f>'Mon-Day 1'!B4</f>
        <v>AM Supervision</v>
      </c>
      <c r="C4" s="60"/>
      <c r="D4" s="60"/>
      <c r="E4" s="65">
        <f t="shared" ref="E4:E13" si="0">IFERROR((D4-C4)*24*60,0)</f>
        <v>0</v>
      </c>
      <c r="F4" s="69"/>
      <c r="G4" s="69"/>
      <c r="H4" s="91"/>
      <c r="I4" s="4"/>
      <c r="J4" s="5"/>
      <c r="K4" t="s">
        <v>0</v>
      </c>
    </row>
    <row r="5" spans="2:11" ht="25.5" customHeight="1" thickBot="1" x14ac:dyDescent="0.25">
      <c r="B5" s="76" t="str">
        <f>'Mon-Day 1'!B5</f>
        <v>Morning Prayer</v>
      </c>
      <c r="C5" s="60"/>
      <c r="D5" s="60"/>
      <c r="E5" s="65">
        <f t="shared" si="0"/>
        <v>0</v>
      </c>
      <c r="F5" s="69"/>
      <c r="G5" s="69"/>
      <c r="H5" s="91"/>
      <c r="I5" s="88"/>
      <c r="J5" s="6"/>
      <c r="K5" t="s">
        <v>0</v>
      </c>
    </row>
    <row r="6" spans="2:11" ht="25.5" customHeight="1" thickBot="1" x14ac:dyDescent="0.25">
      <c r="B6" s="81" t="str">
        <f>'Mon-Day 1'!B6</f>
        <v>Block 1</v>
      </c>
      <c r="C6" s="67"/>
      <c r="D6" s="67"/>
      <c r="E6" s="64">
        <f t="shared" si="0"/>
        <v>0</v>
      </c>
      <c r="F6" s="70">
        <f>E6</f>
        <v>0</v>
      </c>
      <c r="G6" s="85"/>
      <c r="H6" s="92"/>
      <c r="I6" s="11"/>
      <c r="J6" s="7"/>
    </row>
    <row r="7" spans="2:11" ht="25.5" customHeight="1" thickBot="1" x14ac:dyDescent="0.25">
      <c r="B7" s="76" t="str">
        <f>'Mon-Day 1'!B7</f>
        <v>Transition/Break</v>
      </c>
      <c r="C7" s="60"/>
      <c r="D7" s="60"/>
      <c r="E7" s="65">
        <f t="shared" si="0"/>
        <v>0</v>
      </c>
      <c r="F7" s="69"/>
      <c r="G7" s="69"/>
      <c r="H7" s="91"/>
      <c r="I7" s="11"/>
      <c r="J7" s="7"/>
    </row>
    <row r="8" spans="2:11" ht="25.5" customHeight="1" thickBot="1" x14ac:dyDescent="0.25">
      <c r="B8" s="81" t="str">
        <f>'Mon-Day 1'!B8</f>
        <v>Block 2</v>
      </c>
      <c r="C8" s="67"/>
      <c r="D8" s="67"/>
      <c r="E8" s="64">
        <f t="shared" si="0"/>
        <v>0</v>
      </c>
      <c r="F8" s="70">
        <f>E8</f>
        <v>0</v>
      </c>
      <c r="G8" s="85"/>
      <c r="H8" s="92"/>
      <c r="I8" s="11"/>
      <c r="J8" s="7"/>
    </row>
    <row r="9" spans="2:11" ht="25.5" customHeight="1" thickBot="1" x14ac:dyDescent="0.25">
      <c r="B9" s="76" t="str">
        <f>'Mon-Day 1'!B9</f>
        <v>Transition/Break</v>
      </c>
      <c r="C9" s="60"/>
      <c r="D9" s="60"/>
      <c r="E9" s="65">
        <f t="shared" si="0"/>
        <v>0</v>
      </c>
      <c r="F9" s="69"/>
      <c r="G9" s="69"/>
      <c r="H9" s="91"/>
      <c r="I9" s="11"/>
      <c r="J9" s="7"/>
    </row>
    <row r="10" spans="2:11" ht="25.5" customHeight="1" thickBot="1" x14ac:dyDescent="0.25">
      <c r="B10" s="81" t="str">
        <f>'Mon-Day 1'!B10</f>
        <v>Block 3</v>
      </c>
      <c r="C10" s="67"/>
      <c r="D10" s="67"/>
      <c r="E10" s="64">
        <f t="shared" si="0"/>
        <v>0</v>
      </c>
      <c r="F10" s="70">
        <f>E10</f>
        <v>0</v>
      </c>
      <c r="G10" s="85"/>
      <c r="H10" s="92"/>
      <c r="I10" s="11"/>
      <c r="J10" s="7"/>
    </row>
    <row r="11" spans="2:11" ht="25.5" customHeight="1" thickBot="1" x14ac:dyDescent="0.25">
      <c r="B11" s="76" t="str">
        <f>'Mon-Day 1'!B11</f>
        <v>Transition/Break</v>
      </c>
      <c r="C11" s="60"/>
      <c r="D11" s="60"/>
      <c r="E11" s="65">
        <f t="shared" si="0"/>
        <v>0</v>
      </c>
      <c r="F11" s="69"/>
      <c r="G11" s="69"/>
      <c r="H11" s="91"/>
      <c r="I11" s="11"/>
      <c r="J11" s="7"/>
    </row>
    <row r="12" spans="2:11" ht="37.5" customHeight="1" thickBot="1" x14ac:dyDescent="0.25">
      <c r="B12" s="76" t="str">
        <f>'Mon-Day 1'!B12</f>
        <v>Recess Supervision</v>
      </c>
      <c r="C12" s="60"/>
      <c r="D12" s="60"/>
      <c r="E12" s="65">
        <f t="shared" si="0"/>
        <v>0</v>
      </c>
      <c r="F12" s="69"/>
      <c r="G12" s="69"/>
      <c r="H12" s="91"/>
      <c r="I12" s="11"/>
      <c r="J12" s="7"/>
    </row>
    <row r="13" spans="2:11" ht="25.5" customHeight="1" thickBot="1" x14ac:dyDescent="0.25">
      <c r="B13" s="76" t="str">
        <f>'Mon-Day 1'!B13</f>
        <v>Transition/Break</v>
      </c>
      <c r="C13" s="60"/>
      <c r="D13" s="60"/>
      <c r="E13" s="65">
        <f t="shared" si="0"/>
        <v>0</v>
      </c>
      <c r="F13" s="69"/>
      <c r="G13" s="69"/>
      <c r="H13" s="91"/>
      <c r="I13" s="11"/>
      <c r="J13" s="7"/>
    </row>
    <row r="14" spans="2:11" ht="25.5" customHeight="1" thickBot="1" x14ac:dyDescent="0.25">
      <c r="B14" s="81" t="str">
        <f>'Mon-Day 1'!B14</f>
        <v>Block 4</v>
      </c>
      <c r="C14" s="67"/>
      <c r="D14" s="67"/>
      <c r="E14" s="64">
        <f>IFERROR((D14-C14)*24*60,0)</f>
        <v>0</v>
      </c>
      <c r="F14" s="70">
        <f>E14</f>
        <v>0</v>
      </c>
      <c r="G14" s="85"/>
      <c r="H14" s="92"/>
      <c r="I14" s="11"/>
      <c r="J14" s="7"/>
    </row>
    <row r="15" spans="2:11" ht="25.5" customHeight="1" thickBot="1" x14ac:dyDescent="0.25">
      <c r="B15" s="76" t="str">
        <f>'Mon-Day 1'!B15</f>
        <v>Transition/Break</v>
      </c>
      <c r="C15" s="60"/>
      <c r="D15" s="60"/>
      <c r="E15" s="65">
        <f>IFERROR((D15-C15)*24*60,0)</f>
        <v>0</v>
      </c>
      <c r="F15" s="69"/>
      <c r="G15" s="69"/>
      <c r="H15" s="91"/>
      <c r="I15" s="11"/>
      <c r="J15" s="7"/>
    </row>
    <row r="16" spans="2:11" ht="25.5" customHeight="1" thickBot="1" x14ac:dyDescent="0.25">
      <c r="B16" s="81" t="str">
        <f>'Mon-Day 1'!B16</f>
        <v>Block 5</v>
      </c>
      <c r="C16" s="67"/>
      <c r="D16" s="67"/>
      <c r="E16" s="64">
        <f>IFERROR((D16-C16)*24*60,0)</f>
        <v>0</v>
      </c>
      <c r="F16" s="70">
        <f>E16</f>
        <v>0</v>
      </c>
      <c r="G16" s="85"/>
      <c r="H16" s="92"/>
      <c r="I16" s="11"/>
      <c r="J16" s="7"/>
    </row>
    <row r="17" spans="2:10" ht="25.5" customHeight="1" thickBot="1" x14ac:dyDescent="0.25">
      <c r="B17" s="76" t="str">
        <f>'Mon-Day 1'!B17</f>
        <v>Transition/Break</v>
      </c>
      <c r="C17" s="60"/>
      <c r="D17" s="60"/>
      <c r="E17" s="65">
        <f t="shared" ref="E17:E37" si="1">IFERROR((D17-C17)*24*60,0)</f>
        <v>0</v>
      </c>
      <c r="F17" s="69"/>
      <c r="G17" s="69"/>
      <c r="H17" s="91"/>
      <c r="I17" s="11"/>
      <c r="J17" s="7"/>
    </row>
    <row r="18" spans="2:10" ht="25.5" customHeight="1" thickBot="1" x14ac:dyDescent="0.25">
      <c r="B18" s="76" t="str">
        <f>'Mon-Day 1'!B18</f>
        <v>Lunch Supervision</v>
      </c>
      <c r="C18" s="60"/>
      <c r="D18" s="60"/>
      <c r="E18" s="65">
        <f t="shared" si="1"/>
        <v>0</v>
      </c>
      <c r="F18" s="69"/>
      <c r="G18" s="69"/>
      <c r="H18" s="91"/>
      <c r="I18" s="10"/>
    </row>
    <row r="19" spans="2:10" ht="36" customHeight="1" thickBot="1" x14ac:dyDescent="0.25">
      <c r="B19" s="76" t="str">
        <f>'Mon-Day 1'!B19</f>
        <v>Lunch Recess Supervision</v>
      </c>
      <c r="C19" s="60"/>
      <c r="D19" s="60"/>
      <c r="E19" s="65">
        <f t="shared" si="1"/>
        <v>0</v>
      </c>
      <c r="F19" s="69"/>
      <c r="G19" s="69"/>
      <c r="H19" s="91"/>
      <c r="I19" s="10"/>
    </row>
    <row r="20" spans="2:10" ht="25.5" customHeight="1" thickBot="1" x14ac:dyDescent="0.25">
      <c r="B20" s="76" t="str">
        <f>'Mon-Day 1'!B20</f>
        <v>Transition/Break</v>
      </c>
      <c r="C20" s="60"/>
      <c r="D20" s="60"/>
      <c r="E20" s="65">
        <f t="shared" si="1"/>
        <v>0</v>
      </c>
      <c r="F20" s="69"/>
      <c r="G20" s="69"/>
      <c r="H20" s="91"/>
      <c r="I20" s="10"/>
    </row>
    <row r="21" spans="2:10" ht="25.5" customHeight="1" thickBot="1" x14ac:dyDescent="0.25">
      <c r="B21" s="81" t="str">
        <f>'Mon-Day 1'!B21</f>
        <v>Block 6</v>
      </c>
      <c r="C21" s="67"/>
      <c r="D21" s="67"/>
      <c r="E21" s="64">
        <f t="shared" si="1"/>
        <v>0</v>
      </c>
      <c r="F21" s="70">
        <f>E21</f>
        <v>0</v>
      </c>
      <c r="G21" s="85"/>
      <c r="H21" s="92"/>
      <c r="I21" s="10"/>
    </row>
    <row r="22" spans="2:10" ht="25.5" customHeight="1" thickBot="1" x14ac:dyDescent="0.25">
      <c r="B22" s="76" t="str">
        <f>'Mon-Day 1'!B22</f>
        <v>Transition/Break</v>
      </c>
      <c r="C22" s="60"/>
      <c r="D22" s="60"/>
      <c r="E22" s="65">
        <f t="shared" si="1"/>
        <v>0</v>
      </c>
      <c r="F22" s="69"/>
      <c r="G22" s="69"/>
      <c r="H22" s="91"/>
      <c r="I22" s="10"/>
    </row>
    <row r="23" spans="2:10" ht="29.25" customHeight="1" thickBot="1" x14ac:dyDescent="0.25">
      <c r="B23" s="76" t="str">
        <f>'Mon-Day 1'!B23</f>
        <v>Lunch Supervision</v>
      </c>
      <c r="C23" s="60"/>
      <c r="D23" s="60"/>
      <c r="E23" s="65">
        <f t="shared" si="1"/>
        <v>0</v>
      </c>
      <c r="F23" s="69"/>
      <c r="G23" s="69"/>
      <c r="H23" s="91"/>
      <c r="I23" s="10"/>
    </row>
    <row r="24" spans="2:10" ht="36" customHeight="1" thickBot="1" x14ac:dyDescent="0.25">
      <c r="B24" s="76" t="str">
        <f>'Mon-Day 1'!B24</f>
        <v>Lunch Recess Supervision</v>
      </c>
      <c r="C24" s="60"/>
      <c r="D24" s="60"/>
      <c r="E24" s="65">
        <f t="shared" si="1"/>
        <v>0</v>
      </c>
      <c r="F24" s="69"/>
      <c r="G24" s="69"/>
      <c r="H24" s="91"/>
      <c r="I24" s="10"/>
    </row>
    <row r="25" spans="2:10" ht="25.5" customHeight="1" thickBot="1" x14ac:dyDescent="0.25">
      <c r="B25" s="76" t="str">
        <f>'Mon-Day 1'!B25</f>
        <v>Transition/Break</v>
      </c>
      <c r="C25" s="60"/>
      <c r="D25" s="60"/>
      <c r="E25" s="65">
        <f t="shared" si="1"/>
        <v>0</v>
      </c>
      <c r="F25" s="69"/>
      <c r="G25" s="69"/>
      <c r="H25" s="91"/>
      <c r="I25" s="10"/>
    </row>
    <row r="26" spans="2:10" ht="25.5" customHeight="1" thickBot="1" x14ac:dyDescent="0.25">
      <c r="B26" s="81" t="str">
        <f>'Mon-Day 1'!B26</f>
        <v>Block 7</v>
      </c>
      <c r="C26" s="67"/>
      <c r="D26" s="67"/>
      <c r="E26" s="64">
        <f t="shared" si="1"/>
        <v>0</v>
      </c>
      <c r="F26" s="70">
        <f>E26</f>
        <v>0</v>
      </c>
      <c r="G26" s="85"/>
      <c r="H26" s="92"/>
      <c r="I26" s="10"/>
    </row>
    <row r="27" spans="2:10" ht="25.5" customHeight="1" thickBot="1" x14ac:dyDescent="0.25">
      <c r="B27" s="76" t="str">
        <f>'Mon-Day 1'!B27</f>
        <v>Transition/Break</v>
      </c>
      <c r="C27" s="60"/>
      <c r="D27" s="60"/>
      <c r="E27" s="65">
        <f t="shared" si="1"/>
        <v>0</v>
      </c>
      <c r="F27" s="69"/>
      <c r="G27" s="69"/>
      <c r="H27" s="91"/>
      <c r="I27" s="10"/>
    </row>
    <row r="28" spans="2:10" ht="36" customHeight="1" thickBot="1" x14ac:dyDescent="0.25">
      <c r="B28" s="76" t="str">
        <f>'Mon-Day 1'!B28</f>
        <v>PM Recess Supervision</v>
      </c>
      <c r="C28" s="60"/>
      <c r="D28" s="60"/>
      <c r="E28" s="65">
        <f t="shared" si="1"/>
        <v>0</v>
      </c>
      <c r="F28" s="69"/>
      <c r="G28" s="69"/>
      <c r="H28" s="91"/>
      <c r="I28" s="10"/>
    </row>
    <row r="29" spans="2:10" ht="25.5" customHeight="1" thickBot="1" x14ac:dyDescent="0.25">
      <c r="B29" s="76" t="str">
        <f>'Mon-Day 1'!B29</f>
        <v>Transition/Break</v>
      </c>
      <c r="C29" s="60"/>
      <c r="D29" s="60"/>
      <c r="E29" s="65">
        <f t="shared" si="1"/>
        <v>0</v>
      </c>
      <c r="F29" s="69"/>
      <c r="G29" s="69"/>
      <c r="H29" s="91"/>
      <c r="I29" s="10"/>
    </row>
    <row r="30" spans="2:10" ht="28.5" customHeight="1" thickBot="1" x14ac:dyDescent="0.25">
      <c r="B30" s="81" t="str">
        <f>'Mon-Day 1'!B30</f>
        <v>Block 8</v>
      </c>
      <c r="C30" s="67"/>
      <c r="D30" s="67"/>
      <c r="E30" s="64">
        <f t="shared" si="1"/>
        <v>0</v>
      </c>
      <c r="F30" s="70">
        <f>E30</f>
        <v>0</v>
      </c>
      <c r="G30" s="85"/>
      <c r="H30" s="92"/>
      <c r="I30" s="10"/>
    </row>
    <row r="31" spans="2:10" ht="25.5" customHeight="1" thickBot="1" x14ac:dyDescent="0.25">
      <c r="B31" s="76" t="str">
        <f>'Mon-Day 1'!B31</f>
        <v>Transition/Break</v>
      </c>
      <c r="C31" s="60"/>
      <c r="D31" s="60"/>
      <c r="E31" s="65">
        <f t="shared" si="1"/>
        <v>0</v>
      </c>
      <c r="F31" s="69"/>
      <c r="G31" s="69"/>
      <c r="H31" s="91"/>
      <c r="I31" s="10"/>
    </row>
    <row r="32" spans="2:10" ht="25.5" customHeight="1" thickBot="1" x14ac:dyDescent="0.25">
      <c r="B32" s="81" t="str">
        <f>'Mon-Day 1'!B32</f>
        <v>Block 9</v>
      </c>
      <c r="C32" s="67"/>
      <c r="D32" s="67"/>
      <c r="E32" s="64">
        <f t="shared" si="1"/>
        <v>0</v>
      </c>
      <c r="F32" s="70">
        <f>E32</f>
        <v>0</v>
      </c>
      <c r="G32" s="85"/>
      <c r="H32" s="92"/>
      <c r="I32" s="10"/>
    </row>
    <row r="33" spans="2:10" ht="25.5" customHeight="1" thickBot="1" x14ac:dyDescent="0.25">
      <c r="B33" s="76" t="str">
        <f>'Mon-Day 1'!B33</f>
        <v>Transition/Break</v>
      </c>
      <c r="C33" s="60"/>
      <c r="D33" s="60"/>
      <c r="E33" s="65">
        <f t="shared" si="1"/>
        <v>0</v>
      </c>
      <c r="F33" s="69"/>
      <c r="G33" s="69"/>
      <c r="H33" s="91"/>
      <c r="I33" s="10"/>
    </row>
    <row r="34" spans="2:10" ht="25.5" customHeight="1" thickBot="1" x14ac:dyDescent="0.25">
      <c r="B34" s="81" t="str">
        <f>'Mon-Day 1'!B34</f>
        <v>Block 10</v>
      </c>
      <c r="C34" s="67"/>
      <c r="D34" s="67"/>
      <c r="E34" s="64">
        <f t="shared" si="1"/>
        <v>0</v>
      </c>
      <c r="F34" s="70">
        <f>E34</f>
        <v>0</v>
      </c>
      <c r="G34" s="85"/>
      <c r="H34" s="92"/>
      <c r="I34" s="10"/>
    </row>
    <row r="35" spans="2:10" ht="25.5" customHeight="1" thickBot="1" x14ac:dyDescent="0.25">
      <c r="B35" s="76" t="str">
        <f>'Mon-Day 1'!B35</f>
        <v>Transition/Break</v>
      </c>
      <c r="C35" s="60"/>
      <c r="D35" s="60"/>
      <c r="E35" s="65">
        <f t="shared" si="1"/>
        <v>0</v>
      </c>
      <c r="F35" s="69"/>
      <c r="G35" s="69"/>
      <c r="H35" s="91"/>
      <c r="I35" s="11"/>
      <c r="J35" s="7"/>
    </row>
    <row r="36" spans="2:10" ht="36" customHeight="1" thickBot="1" x14ac:dyDescent="0.25">
      <c r="B36" s="81" t="str">
        <f>'Mon-Day 1'!B36</f>
        <v>Block 11</v>
      </c>
      <c r="C36" s="59"/>
      <c r="D36" s="59"/>
      <c r="E36" s="64">
        <f t="shared" si="1"/>
        <v>0</v>
      </c>
      <c r="F36" s="70">
        <f>E36</f>
        <v>0</v>
      </c>
      <c r="G36" s="85"/>
      <c r="H36" s="92"/>
      <c r="I36" s="11"/>
      <c r="J36" s="7"/>
    </row>
    <row r="37" spans="2:10" ht="29.25" customHeight="1" thickBot="1" x14ac:dyDescent="0.25">
      <c r="B37" s="76" t="str">
        <f>'Mon-Day 1'!B37</f>
        <v>Transition/Break</v>
      </c>
      <c r="C37" s="61"/>
      <c r="D37" s="61"/>
      <c r="E37" s="65">
        <f t="shared" si="1"/>
        <v>0</v>
      </c>
      <c r="F37" s="69"/>
      <c r="G37" s="69"/>
      <c r="H37" s="91"/>
      <c r="I37" s="7"/>
      <c r="J37" s="7"/>
    </row>
    <row r="38" spans="2:10" ht="51.75" customHeight="1" thickBot="1" x14ac:dyDescent="0.25">
      <c r="B38" s="79" t="str">
        <f>'Mon-Day 1'!B38</f>
        <v>After School Supervision</v>
      </c>
      <c r="C38" s="62"/>
      <c r="D38" s="62"/>
      <c r="E38" s="66">
        <f>IFERROR((D38-C38)*24*60,0)</f>
        <v>0</v>
      </c>
      <c r="F38" s="86"/>
      <c r="G38" s="86"/>
      <c r="H38" s="93"/>
    </row>
    <row r="39" spans="2:10" ht="25.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49.5" customHeight="1" thickBot="1" x14ac:dyDescent="0.25">
      <c r="B40" s="29" t="s">
        <v>60</v>
      </c>
      <c r="C40" s="58">
        <f>F39</f>
        <v>0</v>
      </c>
      <c r="D40" s="22" t="s">
        <v>61</v>
      </c>
      <c r="E40" s="68">
        <f>G39+H39</f>
        <v>0</v>
      </c>
      <c r="F40" s="69"/>
      <c r="G40" s="69"/>
      <c r="H40" s="69"/>
    </row>
  </sheetData>
  <sheetProtection algorithmName="SHA-512" hashValue="9oKNrpVLWXqgh1jZh9UeBPIjju4ZX48EF7LertzZ22Hup0zFi0f2RiBTjHxn3HkJ+cya/JG3ZTwwTXYsGcGaWg==" saltValue="isDeXWT5RXjmPFaa+1gLrA==" spinCount="100000" sheet="1" objects="1" scenarios="1"/>
  <mergeCells count="2">
    <mergeCell ref="G1:H1"/>
    <mergeCell ref="G2:H2"/>
  </mergeCells>
  <phoneticPr fontId="99" type="noConversion"/>
  <dataValidations count="4">
    <dataValidation allowBlank="1" showInputMessage="1" showErrorMessage="1" prompt="adsfa" sqref="I1" xr:uid="{00000000-0002-0000-0800-000000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800-000001000000}">
      <formula1>0</formula1>
      <formula2>120</formula2>
    </dataValidation>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800-000002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800-000003000000}"/>
  </dataValidations>
  <printOptions horizontalCentered="1"/>
  <pageMargins left="0.25" right="0.25" top="0.75" bottom="0.75" header="0.3" footer="0.3"/>
  <pageSetup scale="51"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tint="-0.14999847407452621"/>
    <pageSetUpPr autoPageBreaks="0" fitToPage="1"/>
  </sheetPr>
  <dimension ref="B1:K40"/>
  <sheetViews>
    <sheetView showGridLines="0" zoomScale="80" zoomScaleNormal="80" zoomScalePageLayoutView="80" workbookViewId="0">
      <pane xSplit="8" ySplit="3" topLeftCell="I4" activePane="bottomRight" state="frozen"/>
      <selection pane="topRight" activeCell="H1" sqref="H1"/>
      <selection pane="bottomLeft" activeCell="A4" sqref="A4"/>
      <selection pane="bottomRight"/>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6.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37" t="s">
        <v>92</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tr">
        <f>'Mon-Day 1'!B4</f>
        <v>AM Supervision</v>
      </c>
      <c r="C4" s="60"/>
      <c r="D4" s="60"/>
      <c r="E4" s="65">
        <f t="shared" ref="E4:E13" si="0">IFERROR((D4-C4)*24*60,0)</f>
        <v>0</v>
      </c>
      <c r="F4" s="69"/>
      <c r="G4" s="69"/>
      <c r="H4" s="91"/>
      <c r="I4" s="4"/>
      <c r="J4" s="5"/>
      <c r="K4" t="s">
        <v>0</v>
      </c>
    </row>
    <row r="5" spans="2:11" ht="25.5" customHeight="1" thickBot="1" x14ac:dyDescent="0.25">
      <c r="B5" s="76" t="str">
        <f>'Mon-Day 1'!B5</f>
        <v>Morning Prayer</v>
      </c>
      <c r="C5" s="60"/>
      <c r="D5" s="60"/>
      <c r="E5" s="65">
        <f t="shared" si="0"/>
        <v>0</v>
      </c>
      <c r="F5" s="69"/>
      <c r="G5" s="69"/>
      <c r="H5" s="91"/>
      <c r="I5" s="88"/>
      <c r="J5" s="6"/>
      <c r="K5" t="s">
        <v>0</v>
      </c>
    </row>
    <row r="6" spans="2:11" ht="25.5" customHeight="1" thickBot="1" x14ac:dyDescent="0.25">
      <c r="B6" s="81" t="str">
        <f>'Mon-Day 1'!B6</f>
        <v>Block 1</v>
      </c>
      <c r="C6" s="67"/>
      <c r="D6" s="67"/>
      <c r="E6" s="64">
        <f t="shared" si="0"/>
        <v>0</v>
      </c>
      <c r="F6" s="70">
        <f>E6</f>
        <v>0</v>
      </c>
      <c r="G6" s="85"/>
      <c r="H6" s="92"/>
      <c r="I6" s="11"/>
      <c r="J6" s="7"/>
    </row>
    <row r="7" spans="2:11" ht="25.5" customHeight="1" thickBot="1" x14ac:dyDescent="0.25">
      <c r="B7" s="76" t="str">
        <f>'Mon-Day 1'!B7</f>
        <v>Transition/Break</v>
      </c>
      <c r="C7" s="60"/>
      <c r="D7" s="60"/>
      <c r="E7" s="65">
        <f t="shared" si="0"/>
        <v>0</v>
      </c>
      <c r="F7" s="69"/>
      <c r="G7" s="69"/>
      <c r="H7" s="91"/>
      <c r="I7" s="11"/>
      <c r="J7" s="7"/>
    </row>
    <row r="8" spans="2:11" ht="25.5" customHeight="1" thickBot="1" x14ac:dyDescent="0.25">
      <c r="B8" s="81" t="str">
        <f>'Mon-Day 1'!B8</f>
        <v>Block 2</v>
      </c>
      <c r="C8" s="67"/>
      <c r="D8" s="67"/>
      <c r="E8" s="64">
        <f t="shared" si="0"/>
        <v>0</v>
      </c>
      <c r="F8" s="70">
        <f>E8</f>
        <v>0</v>
      </c>
      <c r="G8" s="85"/>
      <c r="H8" s="92"/>
      <c r="I8" s="11"/>
      <c r="J8" s="7"/>
    </row>
    <row r="9" spans="2:11" ht="25.5" customHeight="1" thickBot="1" x14ac:dyDescent="0.25">
      <c r="B9" s="76" t="str">
        <f>'Mon-Day 1'!B9</f>
        <v>Transition/Break</v>
      </c>
      <c r="C9" s="60"/>
      <c r="D9" s="60"/>
      <c r="E9" s="65">
        <f t="shared" si="0"/>
        <v>0</v>
      </c>
      <c r="F9" s="69"/>
      <c r="G9" s="69"/>
      <c r="H9" s="91"/>
      <c r="I9" s="11"/>
      <c r="J9" s="7"/>
    </row>
    <row r="10" spans="2:11" ht="25.5" customHeight="1" thickBot="1" x14ac:dyDescent="0.25">
      <c r="B10" s="81" t="str">
        <f>'Mon-Day 1'!B10</f>
        <v>Block 3</v>
      </c>
      <c r="C10" s="67"/>
      <c r="D10" s="67"/>
      <c r="E10" s="64">
        <f t="shared" si="0"/>
        <v>0</v>
      </c>
      <c r="F10" s="70">
        <f>E10</f>
        <v>0</v>
      </c>
      <c r="G10" s="85"/>
      <c r="H10" s="92"/>
      <c r="I10" s="11"/>
      <c r="J10" s="7"/>
    </row>
    <row r="11" spans="2:11" ht="25.5" customHeight="1" thickBot="1" x14ac:dyDescent="0.25">
      <c r="B11" s="76" t="str">
        <f>'Mon-Day 1'!B11</f>
        <v>Transition/Break</v>
      </c>
      <c r="C11" s="60"/>
      <c r="D11" s="60"/>
      <c r="E11" s="65">
        <f t="shared" si="0"/>
        <v>0</v>
      </c>
      <c r="F11" s="69"/>
      <c r="G11" s="69"/>
      <c r="H11" s="91"/>
      <c r="I11" s="11"/>
      <c r="J11" s="7"/>
    </row>
    <row r="12" spans="2:11" ht="37.5" customHeight="1" thickBot="1" x14ac:dyDescent="0.25">
      <c r="B12" s="76" t="str">
        <f>'Mon-Day 1'!B12</f>
        <v>Recess Supervision</v>
      </c>
      <c r="C12" s="60"/>
      <c r="D12" s="60"/>
      <c r="E12" s="65">
        <f t="shared" si="0"/>
        <v>0</v>
      </c>
      <c r="F12" s="69"/>
      <c r="G12" s="69"/>
      <c r="H12" s="91"/>
      <c r="I12" s="11"/>
      <c r="J12" s="7"/>
    </row>
    <row r="13" spans="2:11" ht="25.5" customHeight="1" thickBot="1" x14ac:dyDescent="0.25">
      <c r="B13" s="76" t="str">
        <f>'Mon-Day 1'!B13</f>
        <v>Transition/Break</v>
      </c>
      <c r="C13" s="60"/>
      <c r="D13" s="60"/>
      <c r="E13" s="65">
        <f t="shared" si="0"/>
        <v>0</v>
      </c>
      <c r="F13" s="69"/>
      <c r="G13" s="69"/>
      <c r="H13" s="91"/>
      <c r="I13" s="11"/>
      <c r="J13" s="7"/>
    </row>
    <row r="14" spans="2:11" ht="25.5" customHeight="1" thickBot="1" x14ac:dyDescent="0.25">
      <c r="B14" s="81" t="str">
        <f>'Mon-Day 1'!B14</f>
        <v>Block 4</v>
      </c>
      <c r="C14" s="67"/>
      <c r="D14" s="67"/>
      <c r="E14" s="64">
        <f>IFERROR((D14-C14)*24*60,0)</f>
        <v>0</v>
      </c>
      <c r="F14" s="70">
        <f>E14</f>
        <v>0</v>
      </c>
      <c r="G14" s="85"/>
      <c r="H14" s="92"/>
      <c r="I14" s="11"/>
      <c r="J14" s="7"/>
    </row>
    <row r="15" spans="2:11" ht="25.5" customHeight="1" thickBot="1" x14ac:dyDescent="0.25">
      <c r="B15" s="76" t="str">
        <f>'Mon-Day 1'!B15</f>
        <v>Transition/Break</v>
      </c>
      <c r="C15" s="60"/>
      <c r="D15" s="60"/>
      <c r="E15" s="65">
        <f>IFERROR((D15-C15)*24*60,0)</f>
        <v>0</v>
      </c>
      <c r="F15" s="69"/>
      <c r="G15" s="69"/>
      <c r="H15" s="91"/>
      <c r="I15" s="11"/>
      <c r="J15" s="7"/>
    </row>
    <row r="16" spans="2:11" ht="25.5" customHeight="1" thickBot="1" x14ac:dyDescent="0.25">
      <c r="B16" s="81" t="str">
        <f>'Mon-Day 1'!B16</f>
        <v>Block 5</v>
      </c>
      <c r="C16" s="67"/>
      <c r="D16" s="67"/>
      <c r="E16" s="64">
        <f>IFERROR((D16-C16)*24*60,0)</f>
        <v>0</v>
      </c>
      <c r="F16" s="70">
        <f>E16</f>
        <v>0</v>
      </c>
      <c r="G16" s="85"/>
      <c r="H16" s="92"/>
      <c r="I16" s="11"/>
      <c r="J16" s="7"/>
    </row>
    <row r="17" spans="2:10" ht="25.5" customHeight="1" thickBot="1" x14ac:dyDescent="0.25">
      <c r="B17" s="76" t="str">
        <f>'Mon-Day 1'!B17</f>
        <v>Transition/Break</v>
      </c>
      <c r="C17" s="60"/>
      <c r="D17" s="60"/>
      <c r="E17" s="65">
        <f t="shared" ref="E17:E37" si="1">IFERROR((D17-C17)*24*60,0)</f>
        <v>0</v>
      </c>
      <c r="F17" s="69"/>
      <c r="G17" s="69"/>
      <c r="H17" s="91"/>
      <c r="I17" s="11"/>
      <c r="J17" s="7"/>
    </row>
    <row r="18" spans="2:10" ht="25.5" customHeight="1" thickBot="1" x14ac:dyDescent="0.25">
      <c r="B18" s="76" t="str">
        <f>'Mon-Day 1'!B18</f>
        <v>Lunch Supervision</v>
      </c>
      <c r="C18" s="60"/>
      <c r="D18" s="60"/>
      <c r="E18" s="65">
        <f t="shared" si="1"/>
        <v>0</v>
      </c>
      <c r="F18" s="69"/>
      <c r="G18" s="69"/>
      <c r="H18" s="91"/>
      <c r="I18" s="10"/>
    </row>
    <row r="19" spans="2:10" ht="36" customHeight="1" thickBot="1" x14ac:dyDescent="0.25">
      <c r="B19" s="76" t="str">
        <f>'Mon-Day 1'!B19</f>
        <v>Lunch Recess Supervision</v>
      </c>
      <c r="C19" s="60"/>
      <c r="D19" s="60"/>
      <c r="E19" s="65">
        <f t="shared" si="1"/>
        <v>0</v>
      </c>
      <c r="F19" s="69"/>
      <c r="G19" s="69"/>
      <c r="H19" s="91"/>
      <c r="I19" s="10"/>
    </row>
    <row r="20" spans="2:10" ht="25.5" customHeight="1" thickBot="1" x14ac:dyDescent="0.25">
      <c r="B20" s="76" t="str">
        <f>'Mon-Day 1'!B20</f>
        <v>Transition/Break</v>
      </c>
      <c r="C20" s="60"/>
      <c r="D20" s="60"/>
      <c r="E20" s="65">
        <f t="shared" si="1"/>
        <v>0</v>
      </c>
      <c r="F20" s="69"/>
      <c r="G20" s="69"/>
      <c r="H20" s="91"/>
      <c r="I20" s="10"/>
    </row>
    <row r="21" spans="2:10" ht="25.5" customHeight="1" thickBot="1" x14ac:dyDescent="0.25">
      <c r="B21" s="81" t="str">
        <f>'Mon-Day 1'!B21</f>
        <v>Block 6</v>
      </c>
      <c r="C21" s="67"/>
      <c r="D21" s="67"/>
      <c r="E21" s="64">
        <f t="shared" si="1"/>
        <v>0</v>
      </c>
      <c r="F21" s="70">
        <f>E21</f>
        <v>0</v>
      </c>
      <c r="G21" s="85"/>
      <c r="H21" s="92"/>
      <c r="I21" s="10"/>
    </row>
    <row r="22" spans="2:10" ht="25.5" customHeight="1" thickBot="1" x14ac:dyDescent="0.25">
      <c r="B22" s="76" t="str">
        <f>'Mon-Day 1'!B22</f>
        <v>Transition/Break</v>
      </c>
      <c r="C22" s="60"/>
      <c r="D22" s="60"/>
      <c r="E22" s="65">
        <f t="shared" si="1"/>
        <v>0</v>
      </c>
      <c r="F22" s="69"/>
      <c r="G22" s="69"/>
      <c r="H22" s="91"/>
      <c r="I22" s="10"/>
    </row>
    <row r="23" spans="2:10" ht="29.25" customHeight="1" thickBot="1" x14ac:dyDescent="0.25">
      <c r="B23" s="76" t="str">
        <f>'Mon-Day 1'!B23</f>
        <v>Lunch Supervision</v>
      </c>
      <c r="C23" s="60"/>
      <c r="D23" s="60"/>
      <c r="E23" s="65">
        <f t="shared" si="1"/>
        <v>0</v>
      </c>
      <c r="F23" s="69"/>
      <c r="G23" s="69"/>
      <c r="H23" s="91"/>
      <c r="I23" s="10"/>
    </row>
    <row r="24" spans="2:10" ht="36" customHeight="1" thickBot="1" x14ac:dyDescent="0.25">
      <c r="B24" s="76" t="str">
        <f>'Mon-Day 1'!B24</f>
        <v>Lunch Recess Supervision</v>
      </c>
      <c r="C24" s="60"/>
      <c r="D24" s="60"/>
      <c r="E24" s="65">
        <f t="shared" si="1"/>
        <v>0</v>
      </c>
      <c r="F24" s="69"/>
      <c r="G24" s="69"/>
      <c r="H24" s="91"/>
      <c r="I24" s="10"/>
    </row>
    <row r="25" spans="2:10" ht="25.5" customHeight="1" thickBot="1" x14ac:dyDescent="0.25">
      <c r="B25" s="76" t="str">
        <f>'Mon-Day 1'!B25</f>
        <v>Transition/Break</v>
      </c>
      <c r="C25" s="60"/>
      <c r="D25" s="60"/>
      <c r="E25" s="65">
        <f t="shared" si="1"/>
        <v>0</v>
      </c>
      <c r="F25" s="69"/>
      <c r="G25" s="69"/>
      <c r="H25" s="91"/>
      <c r="I25" s="10"/>
    </row>
    <row r="26" spans="2:10" ht="25.5" customHeight="1" thickBot="1" x14ac:dyDescent="0.25">
      <c r="B26" s="81" t="str">
        <f>'Mon-Day 1'!B26</f>
        <v>Block 7</v>
      </c>
      <c r="C26" s="67"/>
      <c r="D26" s="67"/>
      <c r="E26" s="64">
        <f t="shared" si="1"/>
        <v>0</v>
      </c>
      <c r="F26" s="70">
        <f>E26</f>
        <v>0</v>
      </c>
      <c r="G26" s="85"/>
      <c r="H26" s="92"/>
      <c r="I26" s="10"/>
    </row>
    <row r="27" spans="2:10" ht="25.5" customHeight="1" thickBot="1" x14ac:dyDescent="0.25">
      <c r="B27" s="76" t="str">
        <f>'Mon-Day 1'!B27</f>
        <v>Transition/Break</v>
      </c>
      <c r="C27" s="60"/>
      <c r="D27" s="60"/>
      <c r="E27" s="65">
        <f t="shared" si="1"/>
        <v>0</v>
      </c>
      <c r="F27" s="69"/>
      <c r="G27" s="69"/>
      <c r="H27" s="91"/>
      <c r="I27" s="10"/>
    </row>
    <row r="28" spans="2:10" ht="36" customHeight="1" thickBot="1" x14ac:dyDescent="0.25">
      <c r="B28" s="76" t="str">
        <f>'Mon-Day 1'!B28</f>
        <v>PM Recess Supervision</v>
      </c>
      <c r="C28" s="60"/>
      <c r="D28" s="60"/>
      <c r="E28" s="65">
        <f t="shared" si="1"/>
        <v>0</v>
      </c>
      <c r="F28" s="69"/>
      <c r="G28" s="69"/>
      <c r="H28" s="91"/>
      <c r="I28" s="10"/>
    </row>
    <row r="29" spans="2:10" ht="25.5" customHeight="1" thickBot="1" x14ac:dyDescent="0.25">
      <c r="B29" s="76" t="str">
        <f>'Mon-Day 1'!B29</f>
        <v>Transition/Break</v>
      </c>
      <c r="C29" s="60"/>
      <c r="D29" s="60"/>
      <c r="E29" s="65">
        <f t="shared" si="1"/>
        <v>0</v>
      </c>
      <c r="F29" s="69"/>
      <c r="G29" s="69"/>
      <c r="H29" s="91"/>
      <c r="I29" s="10"/>
    </row>
    <row r="30" spans="2:10" ht="28.5" customHeight="1" thickBot="1" x14ac:dyDescent="0.25">
      <c r="B30" s="81" t="str">
        <f>'Mon-Day 1'!B30</f>
        <v>Block 8</v>
      </c>
      <c r="C30" s="67"/>
      <c r="D30" s="67"/>
      <c r="E30" s="64">
        <f t="shared" si="1"/>
        <v>0</v>
      </c>
      <c r="F30" s="70">
        <f>E30</f>
        <v>0</v>
      </c>
      <c r="G30" s="85"/>
      <c r="H30" s="92"/>
      <c r="I30" s="10"/>
    </row>
    <row r="31" spans="2:10" ht="25.5" customHeight="1" thickBot="1" x14ac:dyDescent="0.25">
      <c r="B31" s="76" t="str">
        <f>'Mon-Day 1'!B31</f>
        <v>Transition/Break</v>
      </c>
      <c r="C31" s="60"/>
      <c r="D31" s="60"/>
      <c r="E31" s="65">
        <f t="shared" si="1"/>
        <v>0</v>
      </c>
      <c r="F31" s="69"/>
      <c r="G31" s="69"/>
      <c r="H31" s="91"/>
      <c r="I31" s="10"/>
    </row>
    <row r="32" spans="2:10" ht="25.5" customHeight="1" thickBot="1" x14ac:dyDescent="0.25">
      <c r="B32" s="81" t="str">
        <f>'Mon-Day 1'!B32</f>
        <v>Block 9</v>
      </c>
      <c r="C32" s="67"/>
      <c r="D32" s="67"/>
      <c r="E32" s="64">
        <f t="shared" si="1"/>
        <v>0</v>
      </c>
      <c r="F32" s="70">
        <f>E32</f>
        <v>0</v>
      </c>
      <c r="G32" s="85"/>
      <c r="H32" s="92"/>
      <c r="I32" s="10"/>
    </row>
    <row r="33" spans="2:10" ht="25.5" customHeight="1" thickBot="1" x14ac:dyDescent="0.25">
      <c r="B33" s="76" t="str">
        <f>'Mon-Day 1'!B33</f>
        <v>Transition/Break</v>
      </c>
      <c r="C33" s="60"/>
      <c r="D33" s="60"/>
      <c r="E33" s="65">
        <f t="shared" si="1"/>
        <v>0</v>
      </c>
      <c r="F33" s="69"/>
      <c r="G33" s="69"/>
      <c r="H33" s="91"/>
      <c r="I33" s="10"/>
    </row>
    <row r="34" spans="2:10" ht="25.5" customHeight="1" thickBot="1" x14ac:dyDescent="0.25">
      <c r="B34" s="81" t="str">
        <f>'Mon-Day 1'!B34</f>
        <v>Block 10</v>
      </c>
      <c r="C34" s="67"/>
      <c r="D34" s="67"/>
      <c r="E34" s="64">
        <f t="shared" si="1"/>
        <v>0</v>
      </c>
      <c r="F34" s="70">
        <f>E34</f>
        <v>0</v>
      </c>
      <c r="G34" s="85"/>
      <c r="H34" s="92"/>
      <c r="I34" s="10"/>
    </row>
    <row r="35" spans="2:10" ht="25.5" customHeight="1" thickBot="1" x14ac:dyDescent="0.25">
      <c r="B35" s="76" t="str">
        <f>'Mon-Day 1'!B35</f>
        <v>Transition/Break</v>
      </c>
      <c r="C35" s="60"/>
      <c r="D35" s="60"/>
      <c r="E35" s="65">
        <f t="shared" si="1"/>
        <v>0</v>
      </c>
      <c r="F35" s="69"/>
      <c r="G35" s="69"/>
      <c r="H35" s="91"/>
      <c r="I35" s="11"/>
      <c r="J35" s="7"/>
    </row>
    <row r="36" spans="2:10" ht="36" customHeight="1" thickBot="1" x14ac:dyDescent="0.25">
      <c r="B36" s="81" t="str">
        <f>'Mon-Day 1'!B36</f>
        <v>Block 11</v>
      </c>
      <c r="C36" s="59"/>
      <c r="D36" s="59"/>
      <c r="E36" s="64">
        <f t="shared" si="1"/>
        <v>0</v>
      </c>
      <c r="F36" s="70">
        <f>E36</f>
        <v>0</v>
      </c>
      <c r="G36" s="85"/>
      <c r="H36" s="92"/>
      <c r="I36" s="11"/>
      <c r="J36" s="7"/>
    </row>
    <row r="37" spans="2:10" ht="29.25" customHeight="1" thickBot="1" x14ac:dyDescent="0.25">
      <c r="B37" s="76" t="str">
        <f>'Mon-Day 1'!B37</f>
        <v>Transition/Break</v>
      </c>
      <c r="C37" s="61"/>
      <c r="D37" s="61"/>
      <c r="E37" s="65">
        <f t="shared" si="1"/>
        <v>0</v>
      </c>
      <c r="F37" s="69"/>
      <c r="G37" s="69"/>
      <c r="H37" s="91"/>
      <c r="I37" s="7"/>
      <c r="J37" s="7"/>
    </row>
    <row r="38" spans="2:10" ht="51.75" customHeight="1" thickBot="1" x14ac:dyDescent="0.25">
      <c r="B38" s="79" t="str">
        <f>'Mon-Day 1'!B38</f>
        <v>After School Supervision</v>
      </c>
      <c r="C38" s="62"/>
      <c r="D38" s="62"/>
      <c r="E38" s="66">
        <f>IFERROR((D38-C38)*24*60,0)</f>
        <v>0</v>
      </c>
      <c r="F38" s="86"/>
      <c r="G38" s="86"/>
      <c r="H38" s="93"/>
    </row>
    <row r="39" spans="2:10" ht="25.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49.5" customHeight="1" thickBot="1" x14ac:dyDescent="0.25">
      <c r="B40" s="29" t="s">
        <v>60</v>
      </c>
      <c r="C40" s="58">
        <f>F39</f>
        <v>0</v>
      </c>
      <c r="D40" s="22" t="s">
        <v>61</v>
      </c>
      <c r="E40" s="68">
        <f>G39+H39</f>
        <v>0</v>
      </c>
      <c r="F40" s="69"/>
      <c r="G40" s="69"/>
      <c r="H40" s="69"/>
    </row>
  </sheetData>
  <sheetProtection algorithmName="SHA-512" hashValue="KQ2InVJN0ksVDc/a9ufEN2L/GBhARo3bKfzXjQdNXic8S3FVz6K9megaZrGRi4jtOrnGZKIFZf2zvTusWLYjsw==" saltValue="FC/xNwcgo3CXs/fauBut2g==" spinCount="100000" sheet="1" objects="1" scenarios="1"/>
  <mergeCells count="2">
    <mergeCell ref="G1:H1"/>
    <mergeCell ref="G2:H2"/>
  </mergeCells>
  <phoneticPr fontId="99" type="noConversion"/>
  <dataValidations count="4">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9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900-000001000000}">
      <formula1>0</formula1>
      <formula2>120</formula2>
    </dataValidation>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900-000002000000}">
      <formula1>0</formula1>
      <formula2>120</formula2>
    </dataValidation>
    <dataValidation allowBlank="1" showInputMessage="1" showErrorMessage="1" prompt="adsfa" sqref="I1" xr:uid="{00000000-0002-0000-0900-000003000000}"/>
  </dataValidations>
  <printOptions horizontalCentered="1"/>
  <pageMargins left="0.25" right="0.25" top="0.75" bottom="0.75" header="0.3" footer="0.3"/>
  <pageSetup scale="51"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0.14999847407452621"/>
    <pageSetUpPr autoPageBreaks="0" fitToPage="1"/>
  </sheetPr>
  <dimension ref="B1:K40"/>
  <sheetViews>
    <sheetView showGridLines="0" zoomScale="80" zoomScaleNormal="80" zoomScalePageLayoutView="80" workbookViewId="0">
      <pane xSplit="8" ySplit="3" topLeftCell="I4" activePane="bottomRight" state="frozen"/>
      <selection pane="topRight" activeCell="H1" sqref="H1"/>
      <selection pane="bottomLeft" activeCell="A4" sqref="A4"/>
      <selection pane="bottomRight"/>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6.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37" t="s">
        <v>93</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tr">
        <f>'Mon-Day 1'!B4</f>
        <v>AM Supervision</v>
      </c>
      <c r="C4" s="60"/>
      <c r="D4" s="60"/>
      <c r="E4" s="65">
        <f t="shared" ref="E4:E13" si="0">IFERROR((D4-C4)*24*60,0)</f>
        <v>0</v>
      </c>
      <c r="F4" s="69"/>
      <c r="G4" s="69"/>
      <c r="H4" s="91"/>
      <c r="I4" s="4"/>
      <c r="J4" s="5"/>
      <c r="K4" t="s">
        <v>0</v>
      </c>
    </row>
    <row r="5" spans="2:11" ht="25.5" customHeight="1" thickBot="1" x14ac:dyDescent="0.25">
      <c r="B5" s="76" t="str">
        <f>'Mon-Day 1'!B5</f>
        <v>Morning Prayer</v>
      </c>
      <c r="C5" s="60"/>
      <c r="D5" s="60"/>
      <c r="E5" s="65">
        <f t="shared" si="0"/>
        <v>0</v>
      </c>
      <c r="F5" s="69"/>
      <c r="G5" s="69"/>
      <c r="H5" s="91"/>
      <c r="I5" s="88"/>
      <c r="J5" s="6"/>
      <c r="K5" t="s">
        <v>0</v>
      </c>
    </row>
    <row r="6" spans="2:11" ht="25.5" customHeight="1" thickBot="1" x14ac:dyDescent="0.25">
      <c r="B6" s="81" t="str">
        <f>'Mon-Day 1'!B6</f>
        <v>Block 1</v>
      </c>
      <c r="C6" s="67"/>
      <c r="D6" s="67"/>
      <c r="E6" s="64">
        <f t="shared" si="0"/>
        <v>0</v>
      </c>
      <c r="F6" s="70">
        <f>E6</f>
        <v>0</v>
      </c>
      <c r="G6" s="85"/>
      <c r="H6" s="92"/>
      <c r="I6" s="11"/>
      <c r="J6" s="7"/>
    </row>
    <row r="7" spans="2:11" ht="25.5" customHeight="1" thickBot="1" x14ac:dyDescent="0.25">
      <c r="B7" s="76" t="str">
        <f>'Mon-Day 1'!B7</f>
        <v>Transition/Break</v>
      </c>
      <c r="C7" s="60"/>
      <c r="D7" s="60"/>
      <c r="E7" s="65">
        <f t="shared" si="0"/>
        <v>0</v>
      </c>
      <c r="F7" s="69"/>
      <c r="G7" s="69"/>
      <c r="H7" s="91"/>
      <c r="I7" s="11"/>
      <c r="J7" s="7"/>
    </row>
    <row r="8" spans="2:11" ht="25.5" customHeight="1" thickBot="1" x14ac:dyDescent="0.25">
      <c r="B8" s="81" t="str">
        <f>'Mon-Day 1'!B8</f>
        <v>Block 2</v>
      </c>
      <c r="C8" s="67"/>
      <c r="D8" s="67"/>
      <c r="E8" s="64">
        <f t="shared" si="0"/>
        <v>0</v>
      </c>
      <c r="F8" s="70">
        <f>E8</f>
        <v>0</v>
      </c>
      <c r="G8" s="85"/>
      <c r="H8" s="92"/>
      <c r="I8" s="11"/>
      <c r="J8" s="7"/>
    </row>
    <row r="9" spans="2:11" ht="25.5" customHeight="1" thickBot="1" x14ac:dyDescent="0.25">
      <c r="B9" s="76" t="str">
        <f>'Mon-Day 1'!B9</f>
        <v>Transition/Break</v>
      </c>
      <c r="C9" s="60"/>
      <c r="D9" s="60"/>
      <c r="E9" s="65">
        <f t="shared" si="0"/>
        <v>0</v>
      </c>
      <c r="F9" s="69"/>
      <c r="G9" s="69"/>
      <c r="H9" s="91"/>
      <c r="I9" s="11"/>
      <c r="J9" s="7"/>
    </row>
    <row r="10" spans="2:11" ht="25.5" customHeight="1" thickBot="1" x14ac:dyDescent="0.25">
      <c r="B10" s="81" t="str">
        <f>'Mon-Day 1'!B10</f>
        <v>Block 3</v>
      </c>
      <c r="C10" s="67"/>
      <c r="D10" s="67"/>
      <c r="E10" s="64">
        <f t="shared" si="0"/>
        <v>0</v>
      </c>
      <c r="F10" s="70">
        <f>E10</f>
        <v>0</v>
      </c>
      <c r="G10" s="85"/>
      <c r="H10" s="92"/>
      <c r="I10" s="11"/>
      <c r="J10" s="7"/>
    </row>
    <row r="11" spans="2:11" ht="25.5" customHeight="1" thickBot="1" x14ac:dyDescent="0.25">
      <c r="B11" s="76" t="str">
        <f>'Mon-Day 1'!B11</f>
        <v>Transition/Break</v>
      </c>
      <c r="C11" s="60"/>
      <c r="D11" s="60"/>
      <c r="E11" s="65">
        <f t="shared" si="0"/>
        <v>0</v>
      </c>
      <c r="F11" s="69"/>
      <c r="G11" s="69"/>
      <c r="H11" s="91"/>
      <c r="I11" s="11"/>
      <c r="J11" s="7"/>
    </row>
    <row r="12" spans="2:11" ht="37.5" customHeight="1" thickBot="1" x14ac:dyDescent="0.25">
      <c r="B12" s="76" t="str">
        <f>'Mon-Day 1'!B12</f>
        <v>Recess Supervision</v>
      </c>
      <c r="C12" s="60"/>
      <c r="D12" s="60"/>
      <c r="E12" s="65">
        <f t="shared" si="0"/>
        <v>0</v>
      </c>
      <c r="F12" s="69"/>
      <c r="G12" s="69"/>
      <c r="H12" s="91"/>
      <c r="I12" s="11"/>
      <c r="J12" s="7"/>
    </row>
    <row r="13" spans="2:11" ht="25.5" customHeight="1" thickBot="1" x14ac:dyDescent="0.25">
      <c r="B13" s="76" t="str">
        <f>'Mon-Day 1'!B13</f>
        <v>Transition/Break</v>
      </c>
      <c r="C13" s="60"/>
      <c r="D13" s="60"/>
      <c r="E13" s="65">
        <f t="shared" si="0"/>
        <v>0</v>
      </c>
      <c r="F13" s="69"/>
      <c r="G13" s="69"/>
      <c r="H13" s="91"/>
      <c r="I13" s="11"/>
      <c r="J13" s="7"/>
    </row>
    <row r="14" spans="2:11" ht="25.5" customHeight="1" thickBot="1" x14ac:dyDescent="0.25">
      <c r="B14" s="81" t="str">
        <f>'Mon-Day 1'!B14</f>
        <v>Block 4</v>
      </c>
      <c r="C14" s="67"/>
      <c r="D14" s="67"/>
      <c r="E14" s="64">
        <f>IFERROR((D14-C14)*24*60,0)</f>
        <v>0</v>
      </c>
      <c r="F14" s="70">
        <f>E14</f>
        <v>0</v>
      </c>
      <c r="G14" s="85"/>
      <c r="H14" s="92"/>
      <c r="I14" s="11"/>
      <c r="J14" s="7"/>
    </row>
    <row r="15" spans="2:11" ht="25.5" customHeight="1" thickBot="1" x14ac:dyDescent="0.25">
      <c r="B15" s="76" t="str">
        <f>'Mon-Day 1'!B15</f>
        <v>Transition/Break</v>
      </c>
      <c r="C15" s="60"/>
      <c r="D15" s="60"/>
      <c r="E15" s="65">
        <f>IFERROR((D15-C15)*24*60,0)</f>
        <v>0</v>
      </c>
      <c r="F15" s="69"/>
      <c r="G15" s="69"/>
      <c r="H15" s="91"/>
      <c r="I15" s="11"/>
      <c r="J15" s="7"/>
    </row>
    <row r="16" spans="2:11" ht="25.5" customHeight="1" thickBot="1" x14ac:dyDescent="0.25">
      <c r="B16" s="81" t="str">
        <f>'Mon-Day 1'!B16</f>
        <v>Block 5</v>
      </c>
      <c r="C16" s="67"/>
      <c r="D16" s="67"/>
      <c r="E16" s="64">
        <f>IFERROR((D16-C16)*24*60,0)</f>
        <v>0</v>
      </c>
      <c r="F16" s="70">
        <f>E16</f>
        <v>0</v>
      </c>
      <c r="G16" s="85"/>
      <c r="H16" s="92"/>
      <c r="I16" s="11"/>
      <c r="J16" s="7"/>
    </row>
    <row r="17" spans="2:10" ht="25.5" customHeight="1" thickBot="1" x14ac:dyDescent="0.25">
      <c r="B17" s="76" t="str">
        <f>'Mon-Day 1'!B17</f>
        <v>Transition/Break</v>
      </c>
      <c r="C17" s="60"/>
      <c r="D17" s="60"/>
      <c r="E17" s="65">
        <f t="shared" ref="E17:E37" si="1">IFERROR((D17-C17)*24*60,0)</f>
        <v>0</v>
      </c>
      <c r="F17" s="69"/>
      <c r="G17" s="69"/>
      <c r="H17" s="91"/>
      <c r="I17" s="11"/>
      <c r="J17" s="7"/>
    </row>
    <row r="18" spans="2:10" ht="25.5" customHeight="1" thickBot="1" x14ac:dyDescent="0.25">
      <c r="B18" s="76" t="str">
        <f>'Mon-Day 1'!B18</f>
        <v>Lunch Supervision</v>
      </c>
      <c r="C18" s="60"/>
      <c r="D18" s="60"/>
      <c r="E18" s="65">
        <f t="shared" si="1"/>
        <v>0</v>
      </c>
      <c r="F18" s="69"/>
      <c r="G18" s="69"/>
      <c r="H18" s="91"/>
      <c r="I18" s="10"/>
    </row>
    <row r="19" spans="2:10" ht="36" customHeight="1" thickBot="1" x14ac:dyDescent="0.25">
      <c r="B19" s="76" t="str">
        <f>'Mon-Day 1'!B19</f>
        <v>Lunch Recess Supervision</v>
      </c>
      <c r="C19" s="60"/>
      <c r="D19" s="60"/>
      <c r="E19" s="65">
        <f t="shared" si="1"/>
        <v>0</v>
      </c>
      <c r="F19" s="69"/>
      <c r="G19" s="69"/>
      <c r="H19" s="91"/>
      <c r="I19" s="10"/>
    </row>
    <row r="20" spans="2:10" ht="25.5" customHeight="1" thickBot="1" x14ac:dyDescent="0.25">
      <c r="B20" s="76" t="str">
        <f>'Mon-Day 1'!B20</f>
        <v>Transition/Break</v>
      </c>
      <c r="C20" s="60"/>
      <c r="D20" s="60"/>
      <c r="E20" s="65">
        <f t="shared" si="1"/>
        <v>0</v>
      </c>
      <c r="F20" s="69"/>
      <c r="G20" s="69"/>
      <c r="H20" s="91"/>
      <c r="I20" s="10"/>
    </row>
    <row r="21" spans="2:10" ht="25.5" customHeight="1" thickBot="1" x14ac:dyDescent="0.25">
      <c r="B21" s="81" t="str">
        <f>'Mon-Day 1'!B21</f>
        <v>Block 6</v>
      </c>
      <c r="C21" s="67"/>
      <c r="D21" s="67"/>
      <c r="E21" s="64">
        <f t="shared" si="1"/>
        <v>0</v>
      </c>
      <c r="F21" s="70">
        <f>E21</f>
        <v>0</v>
      </c>
      <c r="G21" s="85"/>
      <c r="H21" s="92"/>
      <c r="I21" s="10"/>
    </row>
    <row r="22" spans="2:10" ht="25.5" customHeight="1" thickBot="1" x14ac:dyDescent="0.25">
      <c r="B22" s="76" t="str">
        <f>'Mon-Day 1'!B22</f>
        <v>Transition/Break</v>
      </c>
      <c r="C22" s="60"/>
      <c r="D22" s="60"/>
      <c r="E22" s="65">
        <f t="shared" si="1"/>
        <v>0</v>
      </c>
      <c r="F22" s="69"/>
      <c r="G22" s="69"/>
      <c r="H22" s="91"/>
      <c r="I22" s="10"/>
    </row>
    <row r="23" spans="2:10" ht="29.25" customHeight="1" thickBot="1" x14ac:dyDescent="0.25">
      <c r="B23" s="76" t="str">
        <f>'Mon-Day 1'!B23</f>
        <v>Lunch Supervision</v>
      </c>
      <c r="C23" s="60"/>
      <c r="D23" s="60"/>
      <c r="E23" s="65">
        <f t="shared" si="1"/>
        <v>0</v>
      </c>
      <c r="F23" s="69"/>
      <c r="G23" s="69"/>
      <c r="H23" s="91"/>
      <c r="I23" s="10"/>
    </row>
    <row r="24" spans="2:10" ht="36" customHeight="1" thickBot="1" x14ac:dyDescent="0.25">
      <c r="B24" s="76" t="str">
        <f>'Mon-Day 1'!B24</f>
        <v>Lunch Recess Supervision</v>
      </c>
      <c r="C24" s="60"/>
      <c r="D24" s="60"/>
      <c r="E24" s="65">
        <f t="shared" si="1"/>
        <v>0</v>
      </c>
      <c r="F24" s="69"/>
      <c r="G24" s="69"/>
      <c r="H24" s="91"/>
      <c r="I24" s="10"/>
    </row>
    <row r="25" spans="2:10" ht="25.5" customHeight="1" thickBot="1" x14ac:dyDescent="0.25">
      <c r="B25" s="76" t="str">
        <f>'Mon-Day 1'!B25</f>
        <v>Transition/Break</v>
      </c>
      <c r="C25" s="60"/>
      <c r="D25" s="60"/>
      <c r="E25" s="65">
        <f t="shared" si="1"/>
        <v>0</v>
      </c>
      <c r="F25" s="69"/>
      <c r="G25" s="69"/>
      <c r="H25" s="91"/>
      <c r="I25" s="10"/>
    </row>
    <row r="26" spans="2:10" ht="25.5" customHeight="1" thickBot="1" x14ac:dyDescent="0.25">
      <c r="B26" s="81" t="str">
        <f>'Mon-Day 1'!B26</f>
        <v>Block 7</v>
      </c>
      <c r="C26" s="67"/>
      <c r="D26" s="67"/>
      <c r="E26" s="64">
        <f t="shared" si="1"/>
        <v>0</v>
      </c>
      <c r="F26" s="70">
        <f>E26</f>
        <v>0</v>
      </c>
      <c r="G26" s="85"/>
      <c r="H26" s="92"/>
      <c r="I26" s="10"/>
    </row>
    <row r="27" spans="2:10" ht="25.5" customHeight="1" thickBot="1" x14ac:dyDescent="0.25">
      <c r="B27" s="76" t="str">
        <f>'Mon-Day 1'!B27</f>
        <v>Transition/Break</v>
      </c>
      <c r="C27" s="60"/>
      <c r="D27" s="60"/>
      <c r="E27" s="65">
        <f t="shared" si="1"/>
        <v>0</v>
      </c>
      <c r="F27" s="69"/>
      <c r="G27" s="69"/>
      <c r="H27" s="91"/>
      <c r="I27" s="10"/>
    </row>
    <row r="28" spans="2:10" ht="36" customHeight="1" thickBot="1" x14ac:dyDescent="0.25">
      <c r="B28" s="76" t="str">
        <f>'Mon-Day 1'!B28</f>
        <v>PM Recess Supervision</v>
      </c>
      <c r="C28" s="60"/>
      <c r="D28" s="60"/>
      <c r="E28" s="65">
        <f t="shared" si="1"/>
        <v>0</v>
      </c>
      <c r="F28" s="69"/>
      <c r="G28" s="69"/>
      <c r="H28" s="91"/>
      <c r="I28" s="10"/>
    </row>
    <row r="29" spans="2:10" ht="25.5" customHeight="1" thickBot="1" x14ac:dyDescent="0.25">
      <c r="B29" s="76" t="str">
        <f>'Mon-Day 1'!B29</f>
        <v>Transition/Break</v>
      </c>
      <c r="C29" s="60"/>
      <c r="D29" s="60"/>
      <c r="E29" s="65">
        <f t="shared" si="1"/>
        <v>0</v>
      </c>
      <c r="F29" s="69"/>
      <c r="G29" s="69"/>
      <c r="H29" s="91"/>
      <c r="I29" s="10"/>
    </row>
    <row r="30" spans="2:10" ht="28.5" customHeight="1" thickBot="1" x14ac:dyDescent="0.25">
      <c r="B30" s="81" t="str">
        <f>'Mon-Day 1'!B30</f>
        <v>Block 8</v>
      </c>
      <c r="C30" s="67"/>
      <c r="D30" s="67"/>
      <c r="E30" s="64">
        <f t="shared" si="1"/>
        <v>0</v>
      </c>
      <c r="F30" s="70">
        <f>E30</f>
        <v>0</v>
      </c>
      <c r="G30" s="85"/>
      <c r="H30" s="92"/>
      <c r="I30" s="10"/>
    </row>
    <row r="31" spans="2:10" ht="25.5" customHeight="1" thickBot="1" x14ac:dyDescent="0.25">
      <c r="B31" s="76" t="str">
        <f>'Mon-Day 1'!B31</f>
        <v>Transition/Break</v>
      </c>
      <c r="C31" s="60"/>
      <c r="D31" s="60"/>
      <c r="E31" s="65">
        <f t="shared" si="1"/>
        <v>0</v>
      </c>
      <c r="F31" s="69"/>
      <c r="G31" s="69"/>
      <c r="H31" s="91"/>
      <c r="I31" s="10"/>
    </row>
    <row r="32" spans="2:10" ht="25.5" customHeight="1" thickBot="1" x14ac:dyDescent="0.25">
      <c r="B32" s="81" t="str">
        <f>'Mon-Day 1'!B32</f>
        <v>Block 9</v>
      </c>
      <c r="C32" s="67"/>
      <c r="D32" s="67"/>
      <c r="E32" s="64">
        <f t="shared" si="1"/>
        <v>0</v>
      </c>
      <c r="F32" s="70">
        <f>E32</f>
        <v>0</v>
      </c>
      <c r="G32" s="85"/>
      <c r="H32" s="92"/>
      <c r="I32" s="10"/>
    </row>
    <row r="33" spans="2:10" ht="25.5" customHeight="1" thickBot="1" x14ac:dyDescent="0.25">
      <c r="B33" s="76" t="str">
        <f>'Mon-Day 1'!B33</f>
        <v>Transition/Break</v>
      </c>
      <c r="C33" s="60"/>
      <c r="D33" s="60"/>
      <c r="E33" s="65">
        <f t="shared" si="1"/>
        <v>0</v>
      </c>
      <c r="F33" s="69"/>
      <c r="G33" s="69"/>
      <c r="H33" s="91"/>
      <c r="I33" s="10"/>
    </row>
    <row r="34" spans="2:10" ht="25.5" customHeight="1" thickBot="1" x14ac:dyDescent="0.25">
      <c r="B34" s="81" t="str">
        <f>'Mon-Day 1'!B34</f>
        <v>Block 10</v>
      </c>
      <c r="C34" s="67"/>
      <c r="D34" s="67"/>
      <c r="E34" s="64">
        <f t="shared" si="1"/>
        <v>0</v>
      </c>
      <c r="F34" s="70">
        <f>E34</f>
        <v>0</v>
      </c>
      <c r="G34" s="85"/>
      <c r="H34" s="92"/>
      <c r="I34" s="10"/>
    </row>
    <row r="35" spans="2:10" ht="25.5" customHeight="1" thickBot="1" x14ac:dyDescent="0.25">
      <c r="B35" s="76" t="str">
        <f>'Mon-Day 1'!B35</f>
        <v>Transition/Break</v>
      </c>
      <c r="C35" s="60"/>
      <c r="D35" s="60"/>
      <c r="E35" s="65">
        <f t="shared" si="1"/>
        <v>0</v>
      </c>
      <c r="F35" s="69"/>
      <c r="G35" s="69"/>
      <c r="H35" s="91"/>
      <c r="I35" s="11"/>
      <c r="J35" s="7"/>
    </row>
    <row r="36" spans="2:10" ht="36" customHeight="1" thickBot="1" x14ac:dyDescent="0.25">
      <c r="B36" s="81" t="str">
        <f>'Mon-Day 1'!B36</f>
        <v>Block 11</v>
      </c>
      <c r="C36" s="59"/>
      <c r="D36" s="59"/>
      <c r="E36" s="64">
        <f t="shared" si="1"/>
        <v>0</v>
      </c>
      <c r="F36" s="70">
        <f>E36</f>
        <v>0</v>
      </c>
      <c r="G36" s="85"/>
      <c r="H36" s="92"/>
      <c r="I36" s="11"/>
      <c r="J36" s="7"/>
    </row>
    <row r="37" spans="2:10" ht="29.25" customHeight="1" thickBot="1" x14ac:dyDescent="0.25">
      <c r="B37" s="76" t="str">
        <f>'Mon-Day 1'!B37</f>
        <v>Transition/Break</v>
      </c>
      <c r="C37" s="61"/>
      <c r="D37" s="61"/>
      <c r="E37" s="65">
        <f t="shared" si="1"/>
        <v>0</v>
      </c>
      <c r="F37" s="69"/>
      <c r="G37" s="69"/>
      <c r="H37" s="91"/>
      <c r="I37" s="7"/>
      <c r="J37" s="7"/>
    </row>
    <row r="38" spans="2:10" ht="51.75" customHeight="1" thickBot="1" x14ac:dyDescent="0.25">
      <c r="B38" s="79" t="str">
        <f>'Mon-Day 1'!B38</f>
        <v>After School Supervision</v>
      </c>
      <c r="C38" s="62"/>
      <c r="D38" s="62"/>
      <c r="E38" s="66">
        <f>IFERROR((D38-C38)*24*60,0)</f>
        <v>0</v>
      </c>
      <c r="F38" s="86"/>
      <c r="G38" s="86"/>
      <c r="H38" s="93"/>
    </row>
    <row r="39" spans="2:10" ht="25.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49.5" customHeight="1" thickBot="1" x14ac:dyDescent="0.25">
      <c r="B40" s="29" t="s">
        <v>60</v>
      </c>
      <c r="C40" s="58">
        <f>F39</f>
        <v>0</v>
      </c>
      <c r="D40" s="22" t="s">
        <v>61</v>
      </c>
      <c r="E40" s="68">
        <f>G39+H39</f>
        <v>0</v>
      </c>
      <c r="F40" s="69"/>
      <c r="G40" s="69"/>
      <c r="H40" s="69"/>
    </row>
  </sheetData>
  <sheetProtection algorithmName="SHA-512" hashValue="rd+rRu1v+rAfIBg23aV4PkRm5Xg3hUI5iNcsfCv/NJmMnDHiRrkghIlJiyrHXAC1y4rSiPe/giarwcur0xQp6Q==" saltValue="0Dbd4fzCBa60deb4nGxcaA==" spinCount="100000" sheet="1" objects="1" scenarios="1"/>
  <mergeCells count="2">
    <mergeCell ref="G1:H1"/>
    <mergeCell ref="G2:H2"/>
  </mergeCells>
  <phoneticPr fontId="99" type="noConversion"/>
  <dataValidations count="4">
    <dataValidation allowBlank="1" showInputMessage="1" showErrorMessage="1" prompt="adsfa" sqref="I1" xr:uid="{00000000-0002-0000-0A00-000000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A00-000001000000}">
      <formula1>0</formula1>
      <formula2>120</formula2>
    </dataValidation>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A00-000002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A00-000003000000}"/>
  </dataValidations>
  <printOptions horizontalCentered="1"/>
  <pageMargins left="0.25" right="0.25" top="0.75" bottom="0.75" header="0.3" footer="0.3"/>
  <pageSetup scale="51"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tint="-0.14999847407452621"/>
    <pageSetUpPr autoPageBreaks="0" fitToPage="1"/>
  </sheetPr>
  <dimension ref="B1:K40"/>
  <sheetViews>
    <sheetView showGridLines="0" zoomScale="80" zoomScaleNormal="80" zoomScalePageLayoutView="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6.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37" t="s">
        <v>94</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tr">
        <f>'Mon-Day 1'!B4</f>
        <v>AM Supervision</v>
      </c>
      <c r="C4" s="60"/>
      <c r="D4" s="60"/>
      <c r="E4" s="65">
        <f t="shared" ref="E4:E13" si="0">IFERROR((D4-C4)*24*60,0)</f>
        <v>0</v>
      </c>
      <c r="F4" s="69"/>
      <c r="G4" s="69"/>
      <c r="H4" s="91"/>
      <c r="I4" s="4"/>
      <c r="J4" s="5"/>
      <c r="K4" t="s">
        <v>0</v>
      </c>
    </row>
    <row r="5" spans="2:11" ht="25.5" customHeight="1" thickBot="1" x14ac:dyDescent="0.25">
      <c r="B5" s="76" t="str">
        <f>'Mon-Day 1'!B5</f>
        <v>Morning Prayer</v>
      </c>
      <c r="C5" s="60"/>
      <c r="D5" s="60"/>
      <c r="E5" s="65">
        <f t="shared" si="0"/>
        <v>0</v>
      </c>
      <c r="F5" s="69"/>
      <c r="G5" s="69"/>
      <c r="H5" s="91"/>
      <c r="I5" s="88"/>
      <c r="J5" s="6"/>
      <c r="K5" t="s">
        <v>0</v>
      </c>
    </row>
    <row r="6" spans="2:11" ht="25.5" customHeight="1" thickBot="1" x14ac:dyDescent="0.25">
      <c r="B6" s="81" t="str">
        <f>'Mon-Day 1'!B6</f>
        <v>Block 1</v>
      </c>
      <c r="C6" s="67"/>
      <c r="D6" s="67"/>
      <c r="E6" s="64">
        <f t="shared" si="0"/>
        <v>0</v>
      </c>
      <c r="F6" s="70">
        <f>E6</f>
        <v>0</v>
      </c>
      <c r="G6" s="85"/>
      <c r="H6" s="92"/>
      <c r="I6" s="11"/>
      <c r="J6" s="7"/>
    </row>
    <row r="7" spans="2:11" ht="25.5" customHeight="1" thickBot="1" x14ac:dyDescent="0.25">
      <c r="B7" s="76" t="str">
        <f>'Mon-Day 1'!B7</f>
        <v>Transition/Break</v>
      </c>
      <c r="C7" s="60"/>
      <c r="D7" s="60"/>
      <c r="E7" s="65">
        <f t="shared" si="0"/>
        <v>0</v>
      </c>
      <c r="F7" s="69"/>
      <c r="G7" s="69"/>
      <c r="H7" s="91"/>
      <c r="I7" s="11"/>
      <c r="J7" s="7"/>
    </row>
    <row r="8" spans="2:11" ht="25.5" customHeight="1" thickBot="1" x14ac:dyDescent="0.25">
      <c r="B8" s="81" t="str">
        <f>'Mon-Day 1'!B8</f>
        <v>Block 2</v>
      </c>
      <c r="C8" s="67"/>
      <c r="D8" s="67"/>
      <c r="E8" s="64">
        <f t="shared" si="0"/>
        <v>0</v>
      </c>
      <c r="F8" s="70">
        <f>E8</f>
        <v>0</v>
      </c>
      <c r="G8" s="85"/>
      <c r="H8" s="92"/>
      <c r="I8" s="11"/>
      <c r="J8" s="7"/>
    </row>
    <row r="9" spans="2:11" ht="25.5" customHeight="1" thickBot="1" x14ac:dyDescent="0.25">
      <c r="B9" s="76" t="str">
        <f>'Mon-Day 1'!B9</f>
        <v>Transition/Break</v>
      </c>
      <c r="C9" s="60"/>
      <c r="D9" s="60"/>
      <c r="E9" s="65">
        <f t="shared" si="0"/>
        <v>0</v>
      </c>
      <c r="F9" s="69"/>
      <c r="G9" s="69"/>
      <c r="H9" s="91"/>
      <c r="I9" s="11"/>
      <c r="J9" s="7"/>
    </row>
    <row r="10" spans="2:11" ht="25.5" customHeight="1" thickBot="1" x14ac:dyDescent="0.25">
      <c r="B10" s="81" t="str">
        <f>'Mon-Day 1'!B10</f>
        <v>Block 3</v>
      </c>
      <c r="C10" s="67"/>
      <c r="D10" s="67"/>
      <c r="E10" s="64">
        <f t="shared" si="0"/>
        <v>0</v>
      </c>
      <c r="F10" s="70">
        <f>E10</f>
        <v>0</v>
      </c>
      <c r="G10" s="85"/>
      <c r="H10" s="92"/>
      <c r="I10" s="11"/>
      <c r="J10" s="7"/>
    </row>
    <row r="11" spans="2:11" ht="25.5" customHeight="1" thickBot="1" x14ac:dyDescent="0.25">
      <c r="B11" s="76" t="str">
        <f>'Mon-Day 1'!B11</f>
        <v>Transition/Break</v>
      </c>
      <c r="C11" s="60"/>
      <c r="D11" s="60"/>
      <c r="E11" s="65">
        <f t="shared" si="0"/>
        <v>0</v>
      </c>
      <c r="F11" s="69"/>
      <c r="G11" s="69"/>
      <c r="H11" s="91"/>
      <c r="I11" s="11"/>
      <c r="J11" s="7"/>
    </row>
    <row r="12" spans="2:11" ht="37.5" customHeight="1" thickBot="1" x14ac:dyDescent="0.25">
      <c r="B12" s="76" t="str">
        <f>'Mon-Day 1'!B12</f>
        <v>Recess Supervision</v>
      </c>
      <c r="C12" s="60"/>
      <c r="D12" s="60"/>
      <c r="E12" s="65">
        <f t="shared" si="0"/>
        <v>0</v>
      </c>
      <c r="F12" s="69"/>
      <c r="G12" s="69"/>
      <c r="H12" s="91"/>
      <c r="I12" s="11"/>
      <c r="J12" s="7"/>
    </row>
    <row r="13" spans="2:11" ht="25.5" customHeight="1" thickBot="1" x14ac:dyDescent="0.25">
      <c r="B13" s="76" t="str">
        <f>'Mon-Day 1'!B13</f>
        <v>Transition/Break</v>
      </c>
      <c r="C13" s="60"/>
      <c r="D13" s="60"/>
      <c r="E13" s="65">
        <f t="shared" si="0"/>
        <v>0</v>
      </c>
      <c r="F13" s="69"/>
      <c r="G13" s="69"/>
      <c r="H13" s="91"/>
      <c r="I13" s="11"/>
      <c r="J13" s="7"/>
    </row>
    <row r="14" spans="2:11" ht="25.5" customHeight="1" thickBot="1" x14ac:dyDescent="0.25">
      <c r="B14" s="81" t="str">
        <f>'Mon-Day 1'!B14</f>
        <v>Block 4</v>
      </c>
      <c r="C14" s="67"/>
      <c r="D14" s="67"/>
      <c r="E14" s="64">
        <f>IFERROR((D14-C14)*24*60,0)</f>
        <v>0</v>
      </c>
      <c r="F14" s="70">
        <f>E14</f>
        <v>0</v>
      </c>
      <c r="G14" s="85"/>
      <c r="H14" s="92"/>
      <c r="I14" s="11"/>
      <c r="J14" s="7"/>
    </row>
    <row r="15" spans="2:11" ht="25.5" customHeight="1" thickBot="1" x14ac:dyDescent="0.25">
      <c r="B15" s="76" t="str">
        <f>'Mon-Day 1'!B15</f>
        <v>Transition/Break</v>
      </c>
      <c r="C15" s="60"/>
      <c r="D15" s="60"/>
      <c r="E15" s="65">
        <f>IFERROR((D15-C15)*24*60,0)</f>
        <v>0</v>
      </c>
      <c r="F15" s="69"/>
      <c r="G15" s="69"/>
      <c r="H15" s="91"/>
      <c r="I15" s="11"/>
      <c r="J15" s="7"/>
    </row>
    <row r="16" spans="2:11" ht="25.5" customHeight="1" thickBot="1" x14ac:dyDescent="0.25">
      <c r="B16" s="81" t="str">
        <f>'Mon-Day 1'!B16</f>
        <v>Block 5</v>
      </c>
      <c r="C16" s="67"/>
      <c r="D16" s="67"/>
      <c r="E16" s="64">
        <f>IFERROR((D16-C16)*24*60,0)</f>
        <v>0</v>
      </c>
      <c r="F16" s="70">
        <f>E16</f>
        <v>0</v>
      </c>
      <c r="G16" s="85"/>
      <c r="H16" s="92"/>
      <c r="I16" s="11"/>
      <c r="J16" s="7"/>
    </row>
    <row r="17" spans="2:10" ht="25.5" customHeight="1" thickBot="1" x14ac:dyDescent="0.25">
      <c r="B17" s="76" t="str">
        <f>'Mon-Day 1'!B17</f>
        <v>Transition/Break</v>
      </c>
      <c r="C17" s="60"/>
      <c r="D17" s="60"/>
      <c r="E17" s="65">
        <f t="shared" ref="E17:E37" si="1">IFERROR((D17-C17)*24*60,0)</f>
        <v>0</v>
      </c>
      <c r="F17" s="69"/>
      <c r="G17" s="69"/>
      <c r="H17" s="91"/>
      <c r="I17" s="11"/>
      <c r="J17" s="7"/>
    </row>
    <row r="18" spans="2:10" ht="25.5" customHeight="1" thickBot="1" x14ac:dyDescent="0.25">
      <c r="B18" s="76" t="str">
        <f>'Mon-Day 1'!B18</f>
        <v>Lunch Supervision</v>
      </c>
      <c r="C18" s="60"/>
      <c r="D18" s="60"/>
      <c r="E18" s="65">
        <f t="shared" si="1"/>
        <v>0</v>
      </c>
      <c r="F18" s="69"/>
      <c r="G18" s="69"/>
      <c r="H18" s="91"/>
      <c r="I18" s="10"/>
    </row>
    <row r="19" spans="2:10" ht="36" customHeight="1" thickBot="1" x14ac:dyDescent="0.25">
      <c r="B19" s="76" t="str">
        <f>'Mon-Day 1'!B19</f>
        <v>Lunch Recess Supervision</v>
      </c>
      <c r="C19" s="60"/>
      <c r="D19" s="60"/>
      <c r="E19" s="65">
        <f t="shared" si="1"/>
        <v>0</v>
      </c>
      <c r="F19" s="69"/>
      <c r="G19" s="69"/>
      <c r="H19" s="91"/>
      <c r="I19" s="10"/>
    </row>
    <row r="20" spans="2:10" ht="25.5" customHeight="1" thickBot="1" x14ac:dyDescent="0.25">
      <c r="B20" s="76" t="str">
        <f>'Mon-Day 1'!B20</f>
        <v>Transition/Break</v>
      </c>
      <c r="C20" s="60"/>
      <c r="D20" s="60"/>
      <c r="E20" s="65">
        <f t="shared" si="1"/>
        <v>0</v>
      </c>
      <c r="F20" s="69"/>
      <c r="G20" s="69"/>
      <c r="H20" s="91"/>
      <c r="I20" s="10"/>
    </row>
    <row r="21" spans="2:10" ht="25.5" customHeight="1" thickBot="1" x14ac:dyDescent="0.25">
      <c r="B21" s="81" t="str">
        <f>'Mon-Day 1'!B21</f>
        <v>Block 6</v>
      </c>
      <c r="C21" s="67"/>
      <c r="D21" s="67"/>
      <c r="E21" s="64">
        <f t="shared" si="1"/>
        <v>0</v>
      </c>
      <c r="F21" s="70">
        <f>E21</f>
        <v>0</v>
      </c>
      <c r="G21" s="85"/>
      <c r="H21" s="92"/>
      <c r="I21" s="10"/>
    </row>
    <row r="22" spans="2:10" ht="25.5" customHeight="1" thickBot="1" x14ac:dyDescent="0.25">
      <c r="B22" s="76" t="str">
        <f>'Mon-Day 1'!B22</f>
        <v>Transition/Break</v>
      </c>
      <c r="C22" s="60"/>
      <c r="D22" s="60"/>
      <c r="E22" s="65">
        <f t="shared" si="1"/>
        <v>0</v>
      </c>
      <c r="F22" s="69"/>
      <c r="G22" s="69"/>
      <c r="H22" s="91"/>
      <c r="I22" s="10"/>
    </row>
    <row r="23" spans="2:10" ht="29.25" customHeight="1" thickBot="1" x14ac:dyDescent="0.25">
      <c r="B23" s="76" t="str">
        <f>'Mon-Day 1'!B23</f>
        <v>Lunch Supervision</v>
      </c>
      <c r="C23" s="60"/>
      <c r="D23" s="60"/>
      <c r="E23" s="65">
        <f t="shared" si="1"/>
        <v>0</v>
      </c>
      <c r="F23" s="69"/>
      <c r="G23" s="69"/>
      <c r="H23" s="91"/>
      <c r="I23" s="10"/>
    </row>
    <row r="24" spans="2:10" ht="36" customHeight="1" thickBot="1" x14ac:dyDescent="0.25">
      <c r="B24" s="76" t="str">
        <f>'Mon-Day 1'!B24</f>
        <v>Lunch Recess Supervision</v>
      </c>
      <c r="C24" s="60"/>
      <c r="D24" s="60"/>
      <c r="E24" s="65">
        <f t="shared" si="1"/>
        <v>0</v>
      </c>
      <c r="F24" s="69"/>
      <c r="G24" s="69"/>
      <c r="H24" s="91"/>
      <c r="I24" s="10"/>
    </row>
    <row r="25" spans="2:10" ht="25.5" customHeight="1" thickBot="1" x14ac:dyDescent="0.25">
      <c r="B25" s="76" t="str">
        <f>'Mon-Day 1'!B25</f>
        <v>Transition/Break</v>
      </c>
      <c r="C25" s="60"/>
      <c r="D25" s="60"/>
      <c r="E25" s="65">
        <f t="shared" si="1"/>
        <v>0</v>
      </c>
      <c r="F25" s="69"/>
      <c r="G25" s="69"/>
      <c r="H25" s="91"/>
      <c r="I25" s="10"/>
    </row>
    <row r="26" spans="2:10" ht="25.5" customHeight="1" thickBot="1" x14ac:dyDescent="0.25">
      <c r="B26" s="81" t="str">
        <f>'Mon-Day 1'!B26</f>
        <v>Block 7</v>
      </c>
      <c r="C26" s="67"/>
      <c r="D26" s="67"/>
      <c r="E26" s="64">
        <f t="shared" si="1"/>
        <v>0</v>
      </c>
      <c r="F26" s="70">
        <f>E26</f>
        <v>0</v>
      </c>
      <c r="G26" s="85"/>
      <c r="H26" s="92"/>
      <c r="I26" s="10"/>
    </row>
    <row r="27" spans="2:10" ht="25.5" customHeight="1" thickBot="1" x14ac:dyDescent="0.25">
      <c r="B27" s="76" t="str">
        <f>'Mon-Day 1'!B27</f>
        <v>Transition/Break</v>
      </c>
      <c r="C27" s="60"/>
      <c r="D27" s="60"/>
      <c r="E27" s="65">
        <f t="shared" si="1"/>
        <v>0</v>
      </c>
      <c r="F27" s="69"/>
      <c r="G27" s="69"/>
      <c r="H27" s="91"/>
      <c r="I27" s="10"/>
    </row>
    <row r="28" spans="2:10" ht="36" customHeight="1" thickBot="1" x14ac:dyDescent="0.25">
      <c r="B28" s="76" t="str">
        <f>'Mon-Day 1'!B28</f>
        <v>PM Recess Supervision</v>
      </c>
      <c r="C28" s="60"/>
      <c r="D28" s="60"/>
      <c r="E28" s="65">
        <f t="shared" si="1"/>
        <v>0</v>
      </c>
      <c r="F28" s="69"/>
      <c r="G28" s="69"/>
      <c r="H28" s="91"/>
      <c r="I28" s="10"/>
    </row>
    <row r="29" spans="2:10" ht="25.5" customHeight="1" thickBot="1" x14ac:dyDescent="0.25">
      <c r="B29" s="76" t="str">
        <f>'Mon-Day 1'!B29</f>
        <v>Transition/Break</v>
      </c>
      <c r="C29" s="60"/>
      <c r="D29" s="60"/>
      <c r="E29" s="65">
        <f t="shared" si="1"/>
        <v>0</v>
      </c>
      <c r="F29" s="69"/>
      <c r="G29" s="69"/>
      <c r="H29" s="91"/>
      <c r="I29" s="10"/>
    </row>
    <row r="30" spans="2:10" ht="28.5" customHeight="1" thickBot="1" x14ac:dyDescent="0.25">
      <c r="B30" s="81" t="str">
        <f>'Mon-Day 1'!B30</f>
        <v>Block 8</v>
      </c>
      <c r="C30" s="67"/>
      <c r="D30" s="67"/>
      <c r="E30" s="64">
        <f t="shared" si="1"/>
        <v>0</v>
      </c>
      <c r="F30" s="70">
        <f>E30</f>
        <v>0</v>
      </c>
      <c r="G30" s="85"/>
      <c r="H30" s="92"/>
      <c r="I30" s="10"/>
    </row>
    <row r="31" spans="2:10" ht="25.5" customHeight="1" thickBot="1" x14ac:dyDescent="0.25">
      <c r="B31" s="76" t="str">
        <f>'Mon-Day 1'!B31</f>
        <v>Transition/Break</v>
      </c>
      <c r="C31" s="60"/>
      <c r="D31" s="60"/>
      <c r="E31" s="65">
        <f t="shared" si="1"/>
        <v>0</v>
      </c>
      <c r="F31" s="69"/>
      <c r="G31" s="69"/>
      <c r="H31" s="91"/>
      <c r="I31" s="10"/>
    </row>
    <row r="32" spans="2:10" ht="25.5" customHeight="1" thickBot="1" x14ac:dyDescent="0.25">
      <c r="B32" s="81" t="str">
        <f>'Mon-Day 1'!B32</f>
        <v>Block 9</v>
      </c>
      <c r="C32" s="67"/>
      <c r="D32" s="67"/>
      <c r="E32" s="64">
        <f t="shared" si="1"/>
        <v>0</v>
      </c>
      <c r="F32" s="70">
        <f>E32</f>
        <v>0</v>
      </c>
      <c r="G32" s="85"/>
      <c r="H32" s="92"/>
      <c r="I32" s="10"/>
    </row>
    <row r="33" spans="2:10" ht="25.5" customHeight="1" thickBot="1" x14ac:dyDescent="0.25">
      <c r="B33" s="76" t="str">
        <f>'Mon-Day 1'!B33</f>
        <v>Transition/Break</v>
      </c>
      <c r="C33" s="60"/>
      <c r="D33" s="60"/>
      <c r="E33" s="65">
        <f t="shared" si="1"/>
        <v>0</v>
      </c>
      <c r="F33" s="69"/>
      <c r="G33" s="69"/>
      <c r="H33" s="91"/>
      <c r="I33" s="10"/>
    </row>
    <row r="34" spans="2:10" ht="25.5" customHeight="1" thickBot="1" x14ac:dyDescent="0.25">
      <c r="B34" s="81" t="str">
        <f>'Mon-Day 1'!B34</f>
        <v>Block 10</v>
      </c>
      <c r="C34" s="67"/>
      <c r="D34" s="67"/>
      <c r="E34" s="64">
        <f t="shared" si="1"/>
        <v>0</v>
      </c>
      <c r="F34" s="70">
        <f>E34</f>
        <v>0</v>
      </c>
      <c r="G34" s="85"/>
      <c r="H34" s="92"/>
      <c r="I34" s="10"/>
    </row>
    <row r="35" spans="2:10" ht="25.5" customHeight="1" thickBot="1" x14ac:dyDescent="0.25">
      <c r="B35" s="76" t="str">
        <f>'Mon-Day 1'!B35</f>
        <v>Transition/Break</v>
      </c>
      <c r="C35" s="60"/>
      <c r="D35" s="60"/>
      <c r="E35" s="65">
        <f t="shared" si="1"/>
        <v>0</v>
      </c>
      <c r="F35" s="69"/>
      <c r="G35" s="69"/>
      <c r="H35" s="91"/>
      <c r="I35" s="11"/>
      <c r="J35" s="7"/>
    </row>
    <row r="36" spans="2:10" ht="36" customHeight="1" thickBot="1" x14ac:dyDescent="0.25">
      <c r="B36" s="81" t="str">
        <f>'Mon-Day 1'!B36</f>
        <v>Block 11</v>
      </c>
      <c r="C36" s="59"/>
      <c r="D36" s="59"/>
      <c r="E36" s="64">
        <f t="shared" si="1"/>
        <v>0</v>
      </c>
      <c r="F36" s="70">
        <f>E36</f>
        <v>0</v>
      </c>
      <c r="G36" s="85"/>
      <c r="H36" s="92"/>
      <c r="I36" s="11"/>
      <c r="J36" s="7"/>
    </row>
    <row r="37" spans="2:10" ht="29.25" customHeight="1" thickBot="1" x14ac:dyDescent="0.25">
      <c r="B37" s="76" t="str">
        <f>'Mon-Day 1'!B37</f>
        <v>Transition/Break</v>
      </c>
      <c r="C37" s="61"/>
      <c r="D37" s="61"/>
      <c r="E37" s="65">
        <f t="shared" si="1"/>
        <v>0</v>
      </c>
      <c r="F37" s="69"/>
      <c r="G37" s="69"/>
      <c r="H37" s="91"/>
      <c r="I37" s="7"/>
      <c r="J37" s="7"/>
    </row>
    <row r="38" spans="2:10" ht="51.75" customHeight="1" thickBot="1" x14ac:dyDescent="0.25">
      <c r="B38" s="79" t="str">
        <f>'Mon-Day 1'!B38</f>
        <v>After School Supervision</v>
      </c>
      <c r="C38" s="62"/>
      <c r="D38" s="62"/>
      <c r="E38" s="66">
        <f>IFERROR((D38-C38)*24*60,0)</f>
        <v>0</v>
      </c>
      <c r="F38" s="86"/>
      <c r="G38" s="86"/>
      <c r="H38" s="93"/>
    </row>
    <row r="39" spans="2:10" ht="25.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49.5" customHeight="1" thickBot="1" x14ac:dyDescent="0.25">
      <c r="B40" s="29" t="s">
        <v>60</v>
      </c>
      <c r="C40" s="58">
        <f>F39</f>
        <v>0</v>
      </c>
      <c r="D40" s="22" t="s">
        <v>61</v>
      </c>
      <c r="E40" s="68">
        <f>G39+H39</f>
        <v>0</v>
      </c>
      <c r="F40" s="69"/>
      <c r="G40" s="69"/>
      <c r="H40" s="69"/>
    </row>
  </sheetData>
  <sheetProtection algorithmName="SHA-512" hashValue="42r6TBoHRzaYsiwb6YzdOQ/nGNlOj1ugUnMj8rVSspXpDat6cfO1GHoTfYg9meY2v8EWCR+z0k0VJbEnonQeCQ==" saltValue="qzhYNhVJTRMmcMyVGW4RUw==" spinCount="100000" sheet="1" objects="1" scenarios="1"/>
  <mergeCells count="2">
    <mergeCell ref="G1:H1"/>
    <mergeCell ref="G2:H2"/>
  </mergeCells>
  <phoneticPr fontId="99" type="noConversion"/>
  <dataValidations count="4">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B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B00-000001000000}">
      <formula1>0</formula1>
      <formula2>120</formula2>
    </dataValidation>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B00-000002000000}">
      <formula1>0</formula1>
      <formula2>120</formula2>
    </dataValidation>
    <dataValidation allowBlank="1" showInputMessage="1" showErrorMessage="1" prompt="adsfa" sqref="I1" xr:uid="{00000000-0002-0000-0B00-000003000000}"/>
  </dataValidations>
  <printOptions horizontalCentered="1"/>
  <pageMargins left="0.25" right="0.25" top="0.75" bottom="0.75" header="0.3" footer="0.3"/>
  <pageSetup scale="51"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0" tint="-0.14999847407452621"/>
    <pageSetUpPr autoPageBreaks="0" fitToPage="1"/>
  </sheetPr>
  <dimension ref="B1:K40"/>
  <sheetViews>
    <sheetView showGridLines="0" zoomScale="80" zoomScaleNormal="80" zoomScalePageLayoutView="80" workbookViewId="0">
      <pane xSplit="8" ySplit="3" topLeftCell="I28" activePane="bottomRight" state="frozen"/>
      <selection pane="topRight" activeCell="H1" sqref="H1"/>
      <selection pane="bottomLeft" activeCell="A4" sqref="A4"/>
      <selection pane="bottomRight" activeCell="E40" sqref="E40"/>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6.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37" t="s">
        <v>83</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tr">
        <f>'Mon-Day 1'!B4</f>
        <v>AM Supervision</v>
      </c>
      <c r="C4" s="60"/>
      <c r="D4" s="60"/>
      <c r="E4" s="65">
        <f t="shared" ref="E4:E13" si="0">IFERROR((D4-C4)*24*60,0)</f>
        <v>0</v>
      </c>
      <c r="F4" s="69"/>
      <c r="G4" s="69"/>
      <c r="H4" s="91"/>
      <c r="I4" s="4"/>
      <c r="J4" s="5"/>
      <c r="K4" t="s">
        <v>0</v>
      </c>
    </row>
    <row r="5" spans="2:11" ht="25.5" customHeight="1" thickBot="1" x14ac:dyDescent="0.25">
      <c r="B5" s="76" t="str">
        <f>'Mon-Day 1'!B5</f>
        <v>Morning Prayer</v>
      </c>
      <c r="C5" s="61"/>
      <c r="D5" s="61"/>
      <c r="E5" s="65">
        <f t="shared" si="0"/>
        <v>0</v>
      </c>
      <c r="F5" s="69"/>
      <c r="G5" s="69"/>
      <c r="H5" s="91"/>
      <c r="I5" s="6"/>
      <c r="J5" s="6"/>
      <c r="K5" t="s">
        <v>0</v>
      </c>
    </row>
    <row r="6" spans="2:11" ht="25.5" customHeight="1" thickBot="1" x14ac:dyDescent="0.25">
      <c r="B6" s="81" t="str">
        <f>'Mon-Day 1'!B6</f>
        <v>Block 1</v>
      </c>
      <c r="C6" s="59"/>
      <c r="D6" s="59"/>
      <c r="E6" s="64">
        <f t="shared" si="0"/>
        <v>0</v>
      </c>
      <c r="F6" s="70">
        <f>E6</f>
        <v>0</v>
      </c>
      <c r="G6" s="85"/>
      <c r="H6" s="92"/>
      <c r="I6" s="7"/>
      <c r="J6" s="7"/>
    </row>
    <row r="7" spans="2:11" ht="25.5" customHeight="1" thickBot="1" x14ac:dyDescent="0.25">
      <c r="B7" s="76" t="str">
        <f>'Mon-Day 1'!B7</f>
        <v>Transition/Break</v>
      </c>
      <c r="C7" s="61"/>
      <c r="D7" s="61"/>
      <c r="E7" s="65">
        <f t="shared" si="0"/>
        <v>0</v>
      </c>
      <c r="F7" s="69"/>
      <c r="G7" s="69"/>
      <c r="H7" s="91"/>
      <c r="I7" s="7"/>
      <c r="J7" s="7"/>
    </row>
    <row r="8" spans="2:11" ht="25.5" customHeight="1" thickBot="1" x14ac:dyDescent="0.25">
      <c r="B8" s="81" t="str">
        <f>'Mon-Day 1'!B8</f>
        <v>Block 2</v>
      </c>
      <c r="C8" s="59"/>
      <c r="D8" s="59"/>
      <c r="E8" s="64">
        <f t="shared" si="0"/>
        <v>0</v>
      </c>
      <c r="F8" s="70">
        <f>E8</f>
        <v>0</v>
      </c>
      <c r="G8" s="85"/>
      <c r="H8" s="92"/>
      <c r="I8" s="7"/>
      <c r="J8" s="7"/>
    </row>
    <row r="9" spans="2:11" ht="25.5" customHeight="1" thickBot="1" x14ac:dyDescent="0.25">
      <c r="B9" s="76" t="str">
        <f>'Mon-Day 1'!B9</f>
        <v>Transition/Break</v>
      </c>
      <c r="C9" s="61"/>
      <c r="D9" s="61"/>
      <c r="E9" s="65">
        <f t="shared" si="0"/>
        <v>0</v>
      </c>
      <c r="F9" s="69"/>
      <c r="G9" s="69"/>
      <c r="H9" s="91"/>
      <c r="I9" s="7"/>
      <c r="J9" s="7"/>
    </row>
    <row r="10" spans="2:11" ht="25.5" customHeight="1" thickBot="1" x14ac:dyDescent="0.25">
      <c r="B10" s="81" t="str">
        <f>'Mon-Day 1'!B10</f>
        <v>Block 3</v>
      </c>
      <c r="C10" s="59"/>
      <c r="D10" s="59"/>
      <c r="E10" s="64">
        <f t="shared" si="0"/>
        <v>0</v>
      </c>
      <c r="F10" s="70">
        <f>E10</f>
        <v>0</v>
      </c>
      <c r="G10" s="85"/>
      <c r="H10" s="92"/>
      <c r="I10" s="7"/>
      <c r="J10" s="7"/>
    </row>
    <row r="11" spans="2:11" ht="25.5" customHeight="1" thickBot="1" x14ac:dyDescent="0.25">
      <c r="B11" s="76" t="str">
        <f>'Mon-Day 1'!B11</f>
        <v>Transition/Break</v>
      </c>
      <c r="C11" s="61"/>
      <c r="D11" s="61"/>
      <c r="E11" s="65">
        <f t="shared" si="0"/>
        <v>0</v>
      </c>
      <c r="F11" s="69"/>
      <c r="G11" s="69"/>
      <c r="H11" s="91"/>
      <c r="I11" s="7"/>
      <c r="J11" s="7"/>
    </row>
    <row r="12" spans="2:11" ht="37.5" customHeight="1" thickBot="1" x14ac:dyDescent="0.25">
      <c r="B12" s="76" t="str">
        <f>'Mon-Day 1'!B12</f>
        <v>Recess Supervision</v>
      </c>
      <c r="C12" s="61"/>
      <c r="D12" s="61"/>
      <c r="E12" s="65">
        <f t="shared" si="0"/>
        <v>0</v>
      </c>
      <c r="F12" s="69"/>
      <c r="G12" s="69"/>
      <c r="H12" s="91"/>
      <c r="I12" s="7"/>
      <c r="J12" s="7"/>
    </row>
    <row r="13" spans="2:11" ht="25.5" customHeight="1" thickBot="1" x14ac:dyDescent="0.25">
      <c r="B13" s="76" t="str">
        <f>'Mon-Day 1'!B13</f>
        <v>Transition/Break</v>
      </c>
      <c r="C13" s="61"/>
      <c r="D13" s="61"/>
      <c r="E13" s="65">
        <f t="shared" si="0"/>
        <v>0</v>
      </c>
      <c r="F13" s="69"/>
      <c r="G13" s="69"/>
      <c r="H13" s="91"/>
      <c r="I13" s="7"/>
      <c r="J13" s="7"/>
    </row>
    <row r="14" spans="2:11" ht="25.5" customHeight="1" thickBot="1" x14ac:dyDescent="0.25">
      <c r="B14" s="81" t="str">
        <f>'Mon-Day 1'!B14</f>
        <v>Block 4</v>
      </c>
      <c r="C14" s="59"/>
      <c r="D14" s="59"/>
      <c r="E14" s="64">
        <f>IFERROR((D14-C14)*24*60,0)</f>
        <v>0</v>
      </c>
      <c r="F14" s="70">
        <f>E14</f>
        <v>0</v>
      </c>
      <c r="G14" s="85"/>
      <c r="H14" s="92"/>
      <c r="I14" s="7"/>
      <c r="J14" s="7"/>
    </row>
    <row r="15" spans="2:11" ht="25.5" customHeight="1" thickBot="1" x14ac:dyDescent="0.25">
      <c r="B15" s="76" t="str">
        <f>'Mon-Day 1'!B15</f>
        <v>Transition/Break</v>
      </c>
      <c r="C15" s="61"/>
      <c r="D15" s="61"/>
      <c r="E15" s="65">
        <f>IFERROR((D15-C15)*24*60,0)</f>
        <v>0</v>
      </c>
      <c r="F15" s="69"/>
      <c r="G15" s="69"/>
      <c r="H15" s="91"/>
      <c r="I15" s="7"/>
      <c r="J15" s="7"/>
    </row>
    <row r="16" spans="2:11" ht="25.5" customHeight="1" thickBot="1" x14ac:dyDescent="0.25">
      <c r="B16" s="81" t="str">
        <f>'Mon-Day 1'!B16</f>
        <v>Block 5</v>
      </c>
      <c r="C16" s="59"/>
      <c r="D16" s="59"/>
      <c r="E16" s="64">
        <f>IFERROR((D16-C16)*24*60,0)</f>
        <v>0</v>
      </c>
      <c r="F16" s="70">
        <f>E16</f>
        <v>0</v>
      </c>
      <c r="G16" s="85"/>
      <c r="H16" s="92"/>
      <c r="I16" s="7"/>
      <c r="J16" s="7"/>
    </row>
    <row r="17" spans="2:10" ht="25.5" customHeight="1" thickBot="1" x14ac:dyDescent="0.25">
      <c r="B17" s="76" t="str">
        <f>'Mon-Day 1'!B17</f>
        <v>Transition/Break</v>
      </c>
      <c r="C17" s="60"/>
      <c r="D17" s="60"/>
      <c r="E17" s="65">
        <f t="shared" ref="E17:E37" si="1">IFERROR((D17-C17)*24*60,0)</f>
        <v>0</v>
      </c>
      <c r="F17" s="69"/>
      <c r="G17" s="69"/>
      <c r="H17" s="91"/>
      <c r="I17" s="7"/>
      <c r="J17" s="7"/>
    </row>
    <row r="18" spans="2:10" ht="25.5" customHeight="1" thickBot="1" x14ac:dyDescent="0.25">
      <c r="B18" s="76" t="str">
        <f>'Mon-Day 1'!B18</f>
        <v>Lunch Supervision</v>
      </c>
      <c r="C18" s="60"/>
      <c r="D18" s="60"/>
      <c r="E18" s="65">
        <f t="shared" si="1"/>
        <v>0</v>
      </c>
      <c r="F18" s="69"/>
      <c r="G18" s="69"/>
      <c r="H18" s="91"/>
    </row>
    <row r="19" spans="2:10" ht="36" customHeight="1" thickBot="1" x14ac:dyDescent="0.25">
      <c r="B19" s="76" t="str">
        <f>'Mon-Day 1'!B19</f>
        <v>Lunch Recess Supervision</v>
      </c>
      <c r="C19" s="60"/>
      <c r="D19" s="60"/>
      <c r="E19" s="65">
        <f t="shared" si="1"/>
        <v>0</v>
      </c>
      <c r="F19" s="69"/>
      <c r="G19" s="69"/>
      <c r="H19" s="91"/>
    </row>
    <row r="20" spans="2:10" ht="25.5" customHeight="1" thickBot="1" x14ac:dyDescent="0.25">
      <c r="B20" s="76" t="str">
        <f>'Mon-Day 1'!B20</f>
        <v>Transition/Break</v>
      </c>
      <c r="C20" s="60"/>
      <c r="D20" s="60"/>
      <c r="E20" s="65">
        <f t="shared" si="1"/>
        <v>0</v>
      </c>
      <c r="F20" s="69"/>
      <c r="G20" s="69"/>
      <c r="H20" s="91"/>
    </row>
    <row r="21" spans="2:10" ht="25.5" customHeight="1" thickBot="1" x14ac:dyDescent="0.25">
      <c r="B21" s="81" t="str">
        <f>'Mon-Day 1'!B21</f>
        <v>Block 6</v>
      </c>
      <c r="C21" s="67"/>
      <c r="D21" s="67"/>
      <c r="E21" s="64">
        <f t="shared" si="1"/>
        <v>0</v>
      </c>
      <c r="F21" s="70">
        <f>E21</f>
        <v>0</v>
      </c>
      <c r="G21" s="85"/>
      <c r="H21" s="92"/>
    </row>
    <row r="22" spans="2:10" ht="25.5" customHeight="1" thickBot="1" x14ac:dyDescent="0.25">
      <c r="B22" s="76" t="str">
        <f>'Mon-Day 1'!B22</f>
        <v>Transition/Break</v>
      </c>
      <c r="C22" s="60"/>
      <c r="D22" s="60"/>
      <c r="E22" s="65">
        <f t="shared" si="1"/>
        <v>0</v>
      </c>
      <c r="F22" s="69"/>
      <c r="G22" s="69"/>
      <c r="H22" s="91"/>
    </row>
    <row r="23" spans="2:10" ht="29.25" customHeight="1" thickBot="1" x14ac:dyDescent="0.25">
      <c r="B23" s="76" t="str">
        <f>'Mon-Day 1'!B23</f>
        <v>Lunch Supervision</v>
      </c>
      <c r="C23" s="60"/>
      <c r="D23" s="60"/>
      <c r="E23" s="65">
        <f t="shared" si="1"/>
        <v>0</v>
      </c>
      <c r="F23" s="69"/>
      <c r="G23" s="69"/>
      <c r="H23" s="91"/>
    </row>
    <row r="24" spans="2:10" ht="36" customHeight="1" thickBot="1" x14ac:dyDescent="0.25">
      <c r="B24" s="76" t="str">
        <f>'Mon-Day 1'!B24</f>
        <v>Lunch Recess Supervision</v>
      </c>
      <c r="C24" s="60"/>
      <c r="D24" s="60"/>
      <c r="E24" s="65">
        <f t="shared" si="1"/>
        <v>0</v>
      </c>
      <c r="F24" s="69"/>
      <c r="G24" s="69"/>
      <c r="H24" s="91"/>
    </row>
    <row r="25" spans="2:10" ht="25.5" customHeight="1" thickBot="1" x14ac:dyDescent="0.25">
      <c r="B25" s="76" t="str">
        <f>'Mon-Day 1'!B25</f>
        <v>Transition/Break</v>
      </c>
      <c r="C25" s="60"/>
      <c r="D25" s="60"/>
      <c r="E25" s="65">
        <f t="shared" si="1"/>
        <v>0</v>
      </c>
      <c r="F25" s="69"/>
      <c r="G25" s="69"/>
      <c r="H25" s="91"/>
    </row>
    <row r="26" spans="2:10" ht="25.5" customHeight="1" thickBot="1" x14ac:dyDescent="0.25">
      <c r="B26" s="81" t="str">
        <f>'Mon-Day 1'!B26</f>
        <v>Block 7</v>
      </c>
      <c r="C26" s="67"/>
      <c r="D26" s="67"/>
      <c r="E26" s="64">
        <f t="shared" si="1"/>
        <v>0</v>
      </c>
      <c r="F26" s="70">
        <f>E26</f>
        <v>0</v>
      </c>
      <c r="G26" s="85"/>
      <c r="H26" s="92"/>
    </row>
    <row r="27" spans="2:10" ht="25.5" customHeight="1" thickBot="1" x14ac:dyDescent="0.25">
      <c r="B27" s="76" t="str">
        <f>'Mon-Day 1'!B27</f>
        <v>Transition/Break</v>
      </c>
      <c r="C27" s="60"/>
      <c r="D27" s="60"/>
      <c r="E27" s="65">
        <f t="shared" si="1"/>
        <v>0</v>
      </c>
      <c r="F27" s="69"/>
      <c r="G27" s="69"/>
      <c r="H27" s="91"/>
    </row>
    <row r="28" spans="2:10" ht="36" customHeight="1" thickBot="1" x14ac:dyDescent="0.25">
      <c r="B28" s="76" t="str">
        <f>'Mon-Day 1'!B28</f>
        <v>PM Recess Supervision</v>
      </c>
      <c r="C28" s="60"/>
      <c r="D28" s="60"/>
      <c r="E28" s="65">
        <f t="shared" si="1"/>
        <v>0</v>
      </c>
      <c r="F28" s="69"/>
      <c r="G28" s="69"/>
      <c r="H28" s="91"/>
    </row>
    <row r="29" spans="2:10" ht="25.5" customHeight="1" thickBot="1" x14ac:dyDescent="0.25">
      <c r="B29" s="76" t="str">
        <f>'Mon-Day 1'!B29</f>
        <v>Transition/Break</v>
      </c>
      <c r="C29" s="60"/>
      <c r="D29" s="60"/>
      <c r="E29" s="65">
        <f t="shared" si="1"/>
        <v>0</v>
      </c>
      <c r="F29" s="69"/>
      <c r="G29" s="69"/>
      <c r="H29" s="91"/>
    </row>
    <row r="30" spans="2:10" ht="28.5" customHeight="1" thickBot="1" x14ac:dyDescent="0.25">
      <c r="B30" s="81" t="str">
        <f>'Mon-Day 1'!B30</f>
        <v>Block 8</v>
      </c>
      <c r="C30" s="67"/>
      <c r="D30" s="67"/>
      <c r="E30" s="64">
        <f t="shared" si="1"/>
        <v>0</v>
      </c>
      <c r="F30" s="70">
        <f>E30</f>
        <v>0</v>
      </c>
      <c r="G30" s="85"/>
      <c r="H30" s="92"/>
    </row>
    <row r="31" spans="2:10" ht="25.5" customHeight="1" thickBot="1" x14ac:dyDescent="0.25">
      <c r="B31" s="76" t="str">
        <f>'Mon-Day 1'!B31</f>
        <v>Transition/Break</v>
      </c>
      <c r="C31" s="60"/>
      <c r="D31" s="60"/>
      <c r="E31" s="65">
        <f t="shared" si="1"/>
        <v>0</v>
      </c>
      <c r="F31" s="69"/>
      <c r="G31" s="69"/>
      <c r="H31" s="91"/>
    </row>
    <row r="32" spans="2:10" ht="25.5" customHeight="1" thickBot="1" x14ac:dyDescent="0.25">
      <c r="B32" s="81" t="str">
        <f>'Mon-Day 1'!B32</f>
        <v>Block 9</v>
      </c>
      <c r="C32" s="67"/>
      <c r="D32" s="67"/>
      <c r="E32" s="64">
        <f t="shared" si="1"/>
        <v>0</v>
      </c>
      <c r="F32" s="70">
        <f>E32</f>
        <v>0</v>
      </c>
      <c r="G32" s="85"/>
      <c r="H32" s="92"/>
    </row>
    <row r="33" spans="2:10" ht="25.5" customHeight="1" thickBot="1" x14ac:dyDescent="0.25">
      <c r="B33" s="76" t="str">
        <f>'Mon-Day 1'!B33</f>
        <v>Transition/Break</v>
      </c>
      <c r="C33" s="60"/>
      <c r="D33" s="60"/>
      <c r="E33" s="65">
        <f t="shared" si="1"/>
        <v>0</v>
      </c>
      <c r="F33" s="69"/>
      <c r="G33" s="69"/>
      <c r="H33" s="91"/>
    </row>
    <row r="34" spans="2:10" ht="25.5" customHeight="1" thickBot="1" x14ac:dyDescent="0.25">
      <c r="B34" s="81" t="str">
        <f>'Mon-Day 1'!B34</f>
        <v>Block 10</v>
      </c>
      <c r="C34" s="67"/>
      <c r="D34" s="67"/>
      <c r="E34" s="64">
        <f t="shared" si="1"/>
        <v>0</v>
      </c>
      <c r="F34" s="70">
        <f>E34</f>
        <v>0</v>
      </c>
      <c r="G34" s="85"/>
      <c r="H34" s="92"/>
    </row>
    <row r="35" spans="2:10" ht="25.5" customHeight="1" thickBot="1" x14ac:dyDescent="0.25">
      <c r="B35" s="76" t="str">
        <f>'Mon-Day 1'!B35</f>
        <v>Transition/Break</v>
      </c>
      <c r="C35" s="60"/>
      <c r="D35" s="60"/>
      <c r="E35" s="65">
        <f t="shared" si="1"/>
        <v>0</v>
      </c>
      <c r="F35" s="69"/>
      <c r="G35" s="69"/>
      <c r="H35" s="91"/>
      <c r="I35" s="7"/>
      <c r="J35" s="7"/>
    </row>
    <row r="36" spans="2:10" ht="36" customHeight="1" thickBot="1" x14ac:dyDescent="0.25">
      <c r="B36" s="81" t="str">
        <f>'Mon-Day 1'!B36</f>
        <v>Block 11</v>
      </c>
      <c r="C36" s="59"/>
      <c r="D36" s="59"/>
      <c r="E36" s="64">
        <f t="shared" si="1"/>
        <v>0</v>
      </c>
      <c r="F36" s="70">
        <f>E36</f>
        <v>0</v>
      </c>
      <c r="G36" s="85"/>
      <c r="H36" s="92"/>
      <c r="I36" s="7"/>
      <c r="J36" s="7"/>
    </row>
    <row r="37" spans="2:10" ht="29.25" customHeight="1" thickBot="1" x14ac:dyDescent="0.25">
      <c r="B37" s="76" t="str">
        <f>'Mon-Day 1'!B37</f>
        <v>Transition/Break</v>
      </c>
      <c r="C37" s="61"/>
      <c r="D37" s="61"/>
      <c r="E37" s="65">
        <f t="shared" si="1"/>
        <v>0</v>
      </c>
      <c r="F37" s="69"/>
      <c r="G37" s="69"/>
      <c r="H37" s="91"/>
      <c r="I37" s="7"/>
      <c r="J37" s="7"/>
    </row>
    <row r="38" spans="2:10" ht="51.75" customHeight="1" thickBot="1" x14ac:dyDescent="0.25">
      <c r="B38" s="79" t="str">
        <f>'Mon-Day 1'!B38</f>
        <v>After School Supervision</v>
      </c>
      <c r="C38" s="62"/>
      <c r="D38" s="62"/>
      <c r="E38" s="66">
        <f>IFERROR((D38-C38)*24*60,0)</f>
        <v>0</v>
      </c>
      <c r="F38" s="86"/>
      <c r="G38" s="86"/>
      <c r="H38" s="93"/>
    </row>
    <row r="39" spans="2:10" ht="25.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46.5" customHeight="1" thickBot="1" x14ac:dyDescent="0.25">
      <c r="B40" s="29" t="s">
        <v>60</v>
      </c>
      <c r="C40" s="58">
        <f>F39</f>
        <v>0</v>
      </c>
      <c r="D40" s="22" t="s">
        <v>61</v>
      </c>
      <c r="E40" s="68">
        <f>G39+H39</f>
        <v>0</v>
      </c>
      <c r="F40" s="69"/>
      <c r="G40" s="69"/>
      <c r="H40" s="69"/>
    </row>
  </sheetData>
  <sheetProtection algorithmName="SHA-512" hashValue="c4LQtWjj8umNuBJCjWSTFy1XHGfbsu8+ZmCn8qgoB6Z2JuY5MurSfjFFFuMbvKSCu+xDdRT+NwnXpJb6n2jo9Q==" saltValue="3Bbjsc6uKiwgKJHTVUuVHQ==" spinCount="100000" sheet="1" objects="1" scenarios="1"/>
  <mergeCells count="2">
    <mergeCell ref="G1:H1"/>
    <mergeCell ref="G2:H2"/>
  </mergeCells>
  <phoneticPr fontId="99" type="noConversion"/>
  <dataValidations count="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C00-000000000000}">
      <formula1>0</formula1>
      <formula2>120</formula2>
    </dataValidation>
    <dataValidation allowBlank="1" showInputMessage="1" showErrorMessage="1" prompt="adsfa" sqref="I1" xr:uid="{00000000-0002-0000-0C00-000001000000}"/>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C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C00-000003000000}">
      <formula1>0</formula1>
      <formula2>120</formula2>
    </dataValidation>
  </dataValidations>
  <printOptions horizontalCentered="1"/>
  <pageMargins left="0.25" right="0.25" top="0.75" bottom="0.75" header="0.3" footer="0.3"/>
  <pageSetup scale="51"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0" tint="-0.14999847407452621"/>
    <pageSetUpPr autoPageBreaks="0" fitToPage="1"/>
  </sheetPr>
  <dimension ref="B1:K40"/>
  <sheetViews>
    <sheetView showGridLines="0" zoomScale="80" zoomScaleNormal="80" zoomScalePageLayoutView="80" workbookViewId="0">
      <pane xSplit="8" ySplit="3" topLeftCell="I4" activePane="bottomRight" state="frozen"/>
      <selection activeCell="C8" sqref="C8"/>
      <selection pane="topRight" activeCell="C8" sqref="C8"/>
      <selection pane="bottomLeft" activeCell="C8" sqref="C8"/>
      <selection pane="bottomRight" activeCell="C8" sqref="C8"/>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6.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37" t="s">
        <v>84</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tr">
        <f>'Mon-Day 1'!B4</f>
        <v>AM Supervision</v>
      </c>
      <c r="C4" s="60"/>
      <c r="D4" s="60"/>
      <c r="E4" s="65">
        <f t="shared" ref="E4:E13" si="0">IFERROR((D4-C4)*24*60,0)</f>
        <v>0</v>
      </c>
      <c r="F4" s="69"/>
      <c r="G4" s="69"/>
      <c r="H4" s="91"/>
      <c r="I4" s="4"/>
      <c r="J4" s="5"/>
      <c r="K4" t="s">
        <v>0</v>
      </c>
    </row>
    <row r="5" spans="2:11" ht="25.5" customHeight="1" thickBot="1" x14ac:dyDescent="0.25">
      <c r="B5" s="76" t="str">
        <f>'Mon-Day 1'!B5</f>
        <v>Morning Prayer</v>
      </c>
      <c r="C5" s="60"/>
      <c r="D5" s="60"/>
      <c r="E5" s="65">
        <f t="shared" si="0"/>
        <v>0</v>
      </c>
      <c r="F5" s="69"/>
      <c r="G5" s="69"/>
      <c r="H5" s="91"/>
      <c r="I5" s="6"/>
      <c r="J5" s="6"/>
      <c r="K5" t="s">
        <v>0</v>
      </c>
    </row>
    <row r="6" spans="2:11" ht="25.5" customHeight="1" thickBot="1" x14ac:dyDescent="0.25">
      <c r="B6" s="81" t="str">
        <f>'Mon-Day 1'!B6</f>
        <v>Block 1</v>
      </c>
      <c r="C6" s="67"/>
      <c r="D6" s="67"/>
      <c r="E6" s="64">
        <f t="shared" si="0"/>
        <v>0</v>
      </c>
      <c r="F6" s="70">
        <f>E6</f>
        <v>0</v>
      </c>
      <c r="G6" s="85"/>
      <c r="H6" s="92"/>
      <c r="I6" s="7"/>
      <c r="J6" s="7"/>
    </row>
    <row r="7" spans="2:11" ht="25.5" customHeight="1" thickBot="1" x14ac:dyDescent="0.25">
      <c r="B7" s="76" t="str">
        <f>'Mon-Day 1'!B7</f>
        <v>Transition/Break</v>
      </c>
      <c r="C7" s="60"/>
      <c r="D7" s="60"/>
      <c r="E7" s="65">
        <f t="shared" si="0"/>
        <v>0</v>
      </c>
      <c r="F7" s="69"/>
      <c r="G7" s="69"/>
      <c r="H7" s="91"/>
      <c r="I7" s="7"/>
      <c r="J7" s="7"/>
    </row>
    <row r="8" spans="2:11" ht="25.5" customHeight="1" thickBot="1" x14ac:dyDescent="0.25">
      <c r="B8" s="81" t="str">
        <f>'Mon-Day 1'!B8</f>
        <v>Block 2</v>
      </c>
      <c r="C8" s="67"/>
      <c r="D8" s="67"/>
      <c r="E8" s="64">
        <f t="shared" si="0"/>
        <v>0</v>
      </c>
      <c r="F8" s="70">
        <f>E8</f>
        <v>0</v>
      </c>
      <c r="G8" s="85"/>
      <c r="H8" s="92"/>
      <c r="I8" s="7"/>
      <c r="J8" s="7"/>
    </row>
    <row r="9" spans="2:11" ht="25.5" customHeight="1" thickBot="1" x14ac:dyDescent="0.25">
      <c r="B9" s="76" t="str">
        <f>'Mon-Day 1'!B9</f>
        <v>Transition/Break</v>
      </c>
      <c r="C9" s="60"/>
      <c r="D9" s="60"/>
      <c r="E9" s="65">
        <f t="shared" si="0"/>
        <v>0</v>
      </c>
      <c r="F9" s="69"/>
      <c r="G9" s="69"/>
      <c r="H9" s="91"/>
      <c r="I9" s="7"/>
      <c r="J9" s="7"/>
    </row>
    <row r="10" spans="2:11" ht="25.5" customHeight="1" thickBot="1" x14ac:dyDescent="0.25">
      <c r="B10" s="81" t="str">
        <f>'Mon-Day 1'!B10</f>
        <v>Block 3</v>
      </c>
      <c r="C10" s="67"/>
      <c r="D10" s="67"/>
      <c r="E10" s="64">
        <f t="shared" si="0"/>
        <v>0</v>
      </c>
      <c r="F10" s="70">
        <f>E10</f>
        <v>0</v>
      </c>
      <c r="G10" s="85"/>
      <c r="H10" s="92"/>
      <c r="I10" s="7"/>
      <c r="J10" s="7"/>
    </row>
    <row r="11" spans="2:11" ht="25.5" customHeight="1" thickBot="1" x14ac:dyDescent="0.25">
      <c r="B11" s="76" t="str">
        <f>'Mon-Day 1'!B11</f>
        <v>Transition/Break</v>
      </c>
      <c r="C11" s="60"/>
      <c r="D11" s="60"/>
      <c r="E11" s="65">
        <f t="shared" si="0"/>
        <v>0</v>
      </c>
      <c r="F11" s="69"/>
      <c r="G11" s="69"/>
      <c r="H11" s="91"/>
      <c r="I11" s="7"/>
      <c r="J11" s="7"/>
    </row>
    <row r="12" spans="2:11" ht="37.5" customHeight="1" thickBot="1" x14ac:dyDescent="0.25">
      <c r="B12" s="76" t="str">
        <f>'Mon-Day 1'!B12</f>
        <v>Recess Supervision</v>
      </c>
      <c r="C12" s="60"/>
      <c r="D12" s="60"/>
      <c r="E12" s="65">
        <f t="shared" si="0"/>
        <v>0</v>
      </c>
      <c r="F12" s="69"/>
      <c r="G12" s="69"/>
      <c r="H12" s="91"/>
      <c r="I12" s="7"/>
      <c r="J12" s="7"/>
    </row>
    <row r="13" spans="2:11" ht="25.5" customHeight="1" thickBot="1" x14ac:dyDescent="0.25">
      <c r="B13" s="76" t="str">
        <f>'Mon-Day 1'!B13</f>
        <v>Transition/Break</v>
      </c>
      <c r="C13" s="60"/>
      <c r="D13" s="60"/>
      <c r="E13" s="65">
        <f t="shared" si="0"/>
        <v>0</v>
      </c>
      <c r="F13" s="69"/>
      <c r="G13" s="69"/>
      <c r="H13" s="91"/>
      <c r="I13" s="7"/>
      <c r="J13" s="7"/>
    </row>
    <row r="14" spans="2:11" ht="25.5" customHeight="1" thickBot="1" x14ac:dyDescent="0.25">
      <c r="B14" s="81" t="str">
        <f>'Mon-Day 1'!B14</f>
        <v>Block 4</v>
      </c>
      <c r="C14" s="67"/>
      <c r="D14" s="67"/>
      <c r="E14" s="64">
        <f>IFERROR((D14-C14)*24*60,0)</f>
        <v>0</v>
      </c>
      <c r="F14" s="70">
        <f>E14</f>
        <v>0</v>
      </c>
      <c r="G14" s="85"/>
      <c r="H14" s="92"/>
      <c r="I14" s="7"/>
      <c r="J14" s="7"/>
    </row>
    <row r="15" spans="2:11" ht="25.5" customHeight="1" thickBot="1" x14ac:dyDescent="0.25">
      <c r="B15" s="76" t="str">
        <f>'Mon-Day 1'!B15</f>
        <v>Transition/Break</v>
      </c>
      <c r="C15" s="60"/>
      <c r="D15" s="60"/>
      <c r="E15" s="65">
        <f>IFERROR((D15-C15)*24*60,0)</f>
        <v>0</v>
      </c>
      <c r="F15" s="69"/>
      <c r="G15" s="69"/>
      <c r="H15" s="91"/>
      <c r="I15" s="7"/>
      <c r="J15" s="7"/>
    </row>
    <row r="16" spans="2:11" ht="25.5" customHeight="1" thickBot="1" x14ac:dyDescent="0.25">
      <c r="B16" s="81" t="str">
        <f>'Mon-Day 1'!B16</f>
        <v>Block 5</v>
      </c>
      <c r="C16" s="67"/>
      <c r="D16" s="67"/>
      <c r="E16" s="64">
        <f>IFERROR((D16-C16)*24*60,0)</f>
        <v>0</v>
      </c>
      <c r="F16" s="70">
        <f>E16</f>
        <v>0</v>
      </c>
      <c r="G16" s="85"/>
      <c r="H16" s="92"/>
      <c r="I16" s="7"/>
      <c r="J16" s="7"/>
    </row>
    <row r="17" spans="2:10" ht="25.5" customHeight="1" thickBot="1" x14ac:dyDescent="0.25">
      <c r="B17" s="76" t="str">
        <f>'Mon-Day 1'!B17</f>
        <v>Transition/Break</v>
      </c>
      <c r="C17" s="60"/>
      <c r="D17" s="60"/>
      <c r="E17" s="65">
        <f t="shared" ref="E17:E37" si="1">IFERROR((D17-C17)*24*60,0)</f>
        <v>0</v>
      </c>
      <c r="F17" s="69"/>
      <c r="G17" s="69"/>
      <c r="H17" s="91"/>
      <c r="I17" s="7"/>
      <c r="J17" s="7"/>
    </row>
    <row r="18" spans="2:10" ht="25.5" customHeight="1" thickBot="1" x14ac:dyDescent="0.25">
      <c r="B18" s="76" t="str">
        <f>'Mon-Day 1'!B18</f>
        <v>Lunch Supervision</v>
      </c>
      <c r="C18" s="60"/>
      <c r="D18" s="60"/>
      <c r="E18" s="65">
        <f t="shared" si="1"/>
        <v>0</v>
      </c>
      <c r="F18" s="69"/>
      <c r="G18" s="69"/>
      <c r="H18" s="91"/>
    </row>
    <row r="19" spans="2:10" ht="36" customHeight="1" thickBot="1" x14ac:dyDescent="0.25">
      <c r="B19" s="76" t="str">
        <f>'Mon-Day 1'!B19</f>
        <v>Lunch Recess Supervision</v>
      </c>
      <c r="C19" s="60"/>
      <c r="D19" s="60"/>
      <c r="E19" s="65">
        <f t="shared" si="1"/>
        <v>0</v>
      </c>
      <c r="F19" s="69"/>
      <c r="G19" s="69"/>
      <c r="H19" s="91"/>
    </row>
    <row r="20" spans="2:10" ht="25.5" customHeight="1" thickBot="1" x14ac:dyDescent="0.25">
      <c r="B20" s="76" t="str">
        <f>'Mon-Day 1'!B20</f>
        <v>Transition/Break</v>
      </c>
      <c r="C20" s="60"/>
      <c r="D20" s="60"/>
      <c r="E20" s="65">
        <f t="shared" si="1"/>
        <v>0</v>
      </c>
      <c r="F20" s="69"/>
      <c r="G20" s="69"/>
      <c r="H20" s="91"/>
    </row>
    <row r="21" spans="2:10" ht="25.5" customHeight="1" thickBot="1" x14ac:dyDescent="0.25">
      <c r="B21" s="81" t="str">
        <f>'Mon-Day 1'!B21</f>
        <v>Block 6</v>
      </c>
      <c r="C21" s="67"/>
      <c r="D21" s="67"/>
      <c r="E21" s="64">
        <f t="shared" si="1"/>
        <v>0</v>
      </c>
      <c r="F21" s="70">
        <f>E21</f>
        <v>0</v>
      </c>
      <c r="G21" s="85"/>
      <c r="H21" s="92"/>
    </row>
    <row r="22" spans="2:10" ht="25.5" customHeight="1" thickBot="1" x14ac:dyDescent="0.25">
      <c r="B22" s="76" t="str">
        <f>'Mon-Day 1'!B22</f>
        <v>Transition/Break</v>
      </c>
      <c r="C22" s="60"/>
      <c r="D22" s="60"/>
      <c r="E22" s="65">
        <f t="shared" si="1"/>
        <v>0</v>
      </c>
      <c r="F22" s="69"/>
      <c r="G22" s="69"/>
      <c r="H22" s="91"/>
    </row>
    <row r="23" spans="2:10" ht="29.25" customHeight="1" thickBot="1" x14ac:dyDescent="0.25">
      <c r="B23" s="76" t="str">
        <f>'Mon-Day 1'!B23</f>
        <v>Lunch Supervision</v>
      </c>
      <c r="C23" s="60"/>
      <c r="D23" s="60"/>
      <c r="E23" s="65">
        <f t="shared" si="1"/>
        <v>0</v>
      </c>
      <c r="F23" s="69"/>
      <c r="G23" s="69"/>
      <c r="H23" s="91"/>
    </row>
    <row r="24" spans="2:10" ht="36" customHeight="1" thickBot="1" x14ac:dyDescent="0.25">
      <c r="B24" s="76" t="str">
        <f>'Mon-Day 1'!B24</f>
        <v>Lunch Recess Supervision</v>
      </c>
      <c r="C24" s="60"/>
      <c r="D24" s="60"/>
      <c r="E24" s="65">
        <f t="shared" si="1"/>
        <v>0</v>
      </c>
      <c r="F24" s="69"/>
      <c r="G24" s="69"/>
      <c r="H24" s="91"/>
    </row>
    <row r="25" spans="2:10" ht="25.5" customHeight="1" thickBot="1" x14ac:dyDescent="0.25">
      <c r="B25" s="76" t="str">
        <f>'Mon-Day 1'!B25</f>
        <v>Transition/Break</v>
      </c>
      <c r="C25" s="60"/>
      <c r="D25" s="60"/>
      <c r="E25" s="65">
        <f t="shared" si="1"/>
        <v>0</v>
      </c>
      <c r="F25" s="69"/>
      <c r="G25" s="69"/>
      <c r="H25" s="91"/>
    </row>
    <row r="26" spans="2:10" ht="25.5" customHeight="1" thickBot="1" x14ac:dyDescent="0.25">
      <c r="B26" s="81" t="str">
        <f>'Mon-Day 1'!B26</f>
        <v>Block 7</v>
      </c>
      <c r="C26" s="67"/>
      <c r="D26" s="67"/>
      <c r="E26" s="64">
        <f t="shared" si="1"/>
        <v>0</v>
      </c>
      <c r="F26" s="70">
        <f>E26</f>
        <v>0</v>
      </c>
      <c r="G26" s="85"/>
      <c r="H26" s="92"/>
    </row>
    <row r="27" spans="2:10" ht="25.5" customHeight="1" thickBot="1" x14ac:dyDescent="0.25">
      <c r="B27" s="76" t="str">
        <f>'Mon-Day 1'!B27</f>
        <v>Transition/Break</v>
      </c>
      <c r="C27" s="60"/>
      <c r="D27" s="60"/>
      <c r="E27" s="65">
        <f t="shared" si="1"/>
        <v>0</v>
      </c>
      <c r="F27" s="69"/>
      <c r="G27" s="69"/>
      <c r="H27" s="91"/>
    </row>
    <row r="28" spans="2:10" ht="36" customHeight="1" thickBot="1" x14ac:dyDescent="0.25">
      <c r="B28" s="76" t="str">
        <f>'Mon-Day 1'!B28</f>
        <v>PM Recess Supervision</v>
      </c>
      <c r="C28" s="60"/>
      <c r="D28" s="60"/>
      <c r="E28" s="65">
        <f t="shared" si="1"/>
        <v>0</v>
      </c>
      <c r="F28" s="69"/>
      <c r="G28" s="69"/>
      <c r="H28" s="91"/>
    </row>
    <row r="29" spans="2:10" ht="25.5" customHeight="1" thickBot="1" x14ac:dyDescent="0.25">
      <c r="B29" s="76" t="str">
        <f>'Mon-Day 1'!B29</f>
        <v>Transition/Break</v>
      </c>
      <c r="C29" s="60"/>
      <c r="D29" s="60"/>
      <c r="E29" s="65">
        <f t="shared" si="1"/>
        <v>0</v>
      </c>
      <c r="F29" s="69"/>
      <c r="G29" s="69"/>
      <c r="H29" s="91"/>
    </row>
    <row r="30" spans="2:10" ht="28.5" customHeight="1" thickBot="1" x14ac:dyDescent="0.25">
      <c r="B30" s="81" t="str">
        <f>'Mon-Day 1'!B30</f>
        <v>Block 8</v>
      </c>
      <c r="C30" s="67"/>
      <c r="D30" s="67"/>
      <c r="E30" s="64">
        <f t="shared" si="1"/>
        <v>0</v>
      </c>
      <c r="F30" s="70">
        <f>E30</f>
        <v>0</v>
      </c>
      <c r="G30" s="85"/>
      <c r="H30" s="92"/>
    </row>
    <row r="31" spans="2:10" ht="25.5" customHeight="1" thickBot="1" x14ac:dyDescent="0.25">
      <c r="B31" s="76" t="str">
        <f>'Mon-Day 1'!B31</f>
        <v>Transition/Break</v>
      </c>
      <c r="C31" s="60"/>
      <c r="D31" s="60"/>
      <c r="E31" s="65">
        <f t="shared" si="1"/>
        <v>0</v>
      </c>
      <c r="F31" s="69"/>
      <c r="G31" s="69"/>
      <c r="H31" s="91"/>
    </row>
    <row r="32" spans="2:10" ht="25.5" customHeight="1" thickBot="1" x14ac:dyDescent="0.25">
      <c r="B32" s="81" t="str">
        <f>'Mon-Day 1'!B32</f>
        <v>Block 9</v>
      </c>
      <c r="C32" s="67"/>
      <c r="D32" s="67"/>
      <c r="E32" s="64">
        <f t="shared" si="1"/>
        <v>0</v>
      </c>
      <c r="F32" s="70">
        <f>E32</f>
        <v>0</v>
      </c>
      <c r="G32" s="85"/>
      <c r="H32" s="92"/>
    </row>
    <row r="33" spans="2:10" ht="25.5" customHeight="1" thickBot="1" x14ac:dyDescent="0.25">
      <c r="B33" s="76" t="str">
        <f>'Mon-Day 1'!B33</f>
        <v>Transition/Break</v>
      </c>
      <c r="C33" s="60"/>
      <c r="D33" s="60"/>
      <c r="E33" s="65">
        <f t="shared" si="1"/>
        <v>0</v>
      </c>
      <c r="F33" s="69"/>
      <c r="G33" s="69"/>
      <c r="H33" s="91"/>
    </row>
    <row r="34" spans="2:10" ht="25.5" customHeight="1" thickBot="1" x14ac:dyDescent="0.25">
      <c r="B34" s="81" t="str">
        <f>'Mon-Day 1'!B34</f>
        <v>Block 10</v>
      </c>
      <c r="C34" s="67"/>
      <c r="D34" s="67"/>
      <c r="E34" s="64">
        <f t="shared" si="1"/>
        <v>0</v>
      </c>
      <c r="F34" s="70">
        <f>E34</f>
        <v>0</v>
      </c>
      <c r="G34" s="85"/>
      <c r="H34" s="92"/>
    </row>
    <row r="35" spans="2:10" ht="25.5" customHeight="1" thickBot="1" x14ac:dyDescent="0.25">
      <c r="B35" s="76" t="str">
        <f>'Mon-Day 1'!B35</f>
        <v>Transition/Break</v>
      </c>
      <c r="C35" s="60"/>
      <c r="D35" s="60"/>
      <c r="E35" s="65">
        <f t="shared" si="1"/>
        <v>0</v>
      </c>
      <c r="F35" s="69"/>
      <c r="G35" s="69"/>
      <c r="H35" s="91"/>
      <c r="I35" s="7"/>
      <c r="J35" s="7"/>
    </row>
    <row r="36" spans="2:10" ht="36" customHeight="1" thickBot="1" x14ac:dyDescent="0.25">
      <c r="B36" s="81" t="str">
        <f>'Mon-Day 1'!B36</f>
        <v>Block 11</v>
      </c>
      <c r="C36" s="59"/>
      <c r="D36" s="59"/>
      <c r="E36" s="64">
        <f t="shared" si="1"/>
        <v>0</v>
      </c>
      <c r="F36" s="70">
        <f>E36</f>
        <v>0</v>
      </c>
      <c r="G36" s="85"/>
      <c r="H36" s="92"/>
      <c r="I36" s="7"/>
      <c r="J36" s="7"/>
    </row>
    <row r="37" spans="2:10" ht="29.25" customHeight="1" thickBot="1" x14ac:dyDescent="0.25">
      <c r="B37" s="76" t="str">
        <f>'Mon-Day 1'!B37</f>
        <v>Transition/Break</v>
      </c>
      <c r="C37" s="61"/>
      <c r="D37" s="61"/>
      <c r="E37" s="65">
        <f t="shared" si="1"/>
        <v>0</v>
      </c>
      <c r="F37" s="69"/>
      <c r="G37" s="69"/>
      <c r="H37" s="91"/>
      <c r="I37" s="7"/>
      <c r="J37" s="7"/>
    </row>
    <row r="38" spans="2:10" ht="51.75" customHeight="1" thickBot="1" x14ac:dyDescent="0.25">
      <c r="B38" s="79" t="str">
        <f>'Mon-Day 1'!B38</f>
        <v>After School Supervision</v>
      </c>
      <c r="C38" s="62"/>
      <c r="D38" s="62"/>
      <c r="E38" s="66">
        <f>IFERROR((D38-C38)*24*60,0)</f>
        <v>0</v>
      </c>
      <c r="F38" s="86"/>
      <c r="G38" s="86"/>
      <c r="H38" s="93"/>
    </row>
    <row r="39" spans="2:10" ht="25.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50.25" customHeight="1" thickBot="1" x14ac:dyDescent="0.25">
      <c r="B40" s="29" t="s">
        <v>60</v>
      </c>
      <c r="C40" s="58">
        <f>F39</f>
        <v>0</v>
      </c>
      <c r="D40" s="22" t="s">
        <v>61</v>
      </c>
      <c r="E40" s="68">
        <f>G39+H39</f>
        <v>0</v>
      </c>
      <c r="F40" s="69"/>
      <c r="G40" s="69"/>
      <c r="H40" s="69"/>
    </row>
  </sheetData>
  <sheetProtection algorithmName="SHA-512" hashValue="MpseSpuFNjn3oBOy9egiIkLo/Jv8zdYav7onOsOoqwSK3cgY0uT2FbX2nrf5T1c0lYakC/6o4YoX7658MO2YWQ==" saltValue="Kvyv8G0kD1NVpyWjZaAW7w==" spinCount="100000" sheet="1" objects="1" scenarios="1"/>
  <mergeCells count="2">
    <mergeCell ref="G1:H1"/>
    <mergeCell ref="G2:H2"/>
  </mergeCells>
  <phoneticPr fontId="99" type="noConversion"/>
  <dataValidations count="4">
    <dataValidation allowBlank="1" showInputMessage="1" showErrorMessage="1" prompt="adsfa" sqref="I1" xr:uid="{00000000-0002-0000-0D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D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D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D00-000003000000}">
      <formula1>0</formula1>
      <formula2>120</formula2>
    </dataValidation>
  </dataValidations>
  <printOptions horizontalCentered="1"/>
  <pageMargins left="0.25" right="0.25" top="0.75" bottom="0.75" header="0.3" footer="0.3"/>
  <pageSetup scale="51"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4"/>
    <pageSetUpPr fitToPage="1"/>
  </sheetPr>
  <dimension ref="A1:P41"/>
  <sheetViews>
    <sheetView showGridLines="0" zoomScale="75" zoomScaleNormal="75" zoomScalePageLayoutView="75" workbookViewId="0">
      <pane xSplit="15" ySplit="7" topLeftCell="P8" activePane="bottomRight" state="frozen"/>
      <selection activeCell="C8" sqref="C8"/>
      <selection pane="topRight" activeCell="C8" sqref="C8"/>
      <selection pane="bottomLeft" activeCell="C8" sqref="C8"/>
      <selection pane="bottomRight" activeCell="C8" sqref="C8"/>
    </sheetView>
  </sheetViews>
  <sheetFormatPr defaultColWidth="9" defaultRowHeight="20.25" customHeight="1" x14ac:dyDescent="0.2"/>
  <cols>
    <col min="1" max="1" width="0" style="123" hidden="1" customWidth="1"/>
    <col min="2" max="2" width="3" style="123" customWidth="1"/>
    <col min="3" max="3" width="21.5" style="123" customWidth="1"/>
    <col min="4" max="4" width="14.125" style="123" customWidth="1"/>
    <col min="5" max="5" width="18.875" style="123" customWidth="1"/>
    <col min="6" max="6" width="17.125" style="123" customWidth="1"/>
    <col min="7" max="7" width="16.125" style="123" customWidth="1"/>
    <col min="8" max="8" width="20.625" style="123" customWidth="1"/>
    <col min="9" max="9" width="15.875" style="123" customWidth="1"/>
    <col min="10" max="10" width="18.125" style="123" customWidth="1"/>
    <col min="11" max="11" width="12.125" style="123" customWidth="1"/>
    <col min="12" max="12" width="20.875" style="123" customWidth="1"/>
    <col min="13" max="13" width="11.875" style="123" customWidth="1"/>
    <col min="14" max="14" width="14.125" style="123" customWidth="1"/>
    <col min="15" max="15" width="10.125" style="123" customWidth="1"/>
    <col min="16" max="16" width="1.875" style="123" customWidth="1"/>
    <col min="17" max="16384" width="9" style="123"/>
  </cols>
  <sheetData>
    <row r="1" spans="1:16" ht="35.25" customHeight="1" thickTop="1" thickBot="1" x14ac:dyDescent="0.45">
      <c r="C1" s="544" t="s">
        <v>37</v>
      </c>
      <c r="D1" s="544"/>
      <c r="E1" s="544"/>
      <c r="F1" s="544"/>
      <c r="G1" s="544"/>
      <c r="H1" s="544"/>
      <c r="I1" s="544"/>
      <c r="J1" s="545"/>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55" t="s">
        <v>54</v>
      </c>
      <c r="H2" s="154">
        <f>'Detailed Summary'!G7</f>
        <v>0</v>
      </c>
      <c r="I2" s="540" t="s">
        <v>88</v>
      </c>
      <c r="J2" s="53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51" t="s">
        <v>55</v>
      </c>
      <c r="H3" s="150">
        <f>'Detailed Summary'!G12</f>
        <v>916</v>
      </c>
      <c r="I3" s="541"/>
      <c r="J3" s="539"/>
      <c r="K3" s="550" t="s">
        <v>112</v>
      </c>
      <c r="L3" s="551"/>
      <c r="M3" s="149">
        <f>'Detailed Summary'!C7+'Detailed Summary'!D7</f>
        <v>0</v>
      </c>
      <c r="N3" s="148" t="s">
        <v>117</v>
      </c>
      <c r="O3" s="147">
        <f>'Detailed Summary'!C12+'Detailed Summary'!D12</f>
        <v>0</v>
      </c>
      <c r="P3" s="136"/>
    </row>
    <row r="4" spans="1:16" ht="78" customHeight="1" thickBot="1" x14ac:dyDescent="0.25">
      <c r="C4" s="146" t="s">
        <v>119</v>
      </c>
      <c r="D4" s="145">
        <f>'Detailed Summary'!G3</f>
        <v>1200</v>
      </c>
      <c r="E4" s="146" t="s">
        <v>82</v>
      </c>
      <c r="F4" s="145">
        <f>IFERROR(E2*1200,0)</f>
        <v>1200</v>
      </c>
      <c r="G4" s="556" t="s">
        <v>181</v>
      </c>
      <c r="H4" s="557"/>
      <c r="I4" s="145">
        <f>$F$4-'Detailed Summary'!$C$3</f>
        <v>1200</v>
      </c>
      <c r="J4" s="542"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I5" s="124"/>
      <c r="J5" s="543"/>
      <c r="K5" s="534" t="s">
        <v>114</v>
      </c>
      <c r="L5" s="535"/>
      <c r="M5" s="141">
        <f>'Detailed Summary'!C9+'Detailed Summary'!D9</f>
        <v>0</v>
      </c>
      <c r="N5" s="173"/>
      <c r="O5" s="136"/>
      <c r="P5" s="136"/>
    </row>
    <row r="6" spans="1:16" ht="31.5" customHeight="1" thickBot="1" x14ac:dyDescent="0.25">
      <c r="C6" s="183">
        <f>I4-E6</f>
        <v>1200</v>
      </c>
      <c r="D6" s="185">
        <f>SUM(J8:J38)/60</f>
        <v>0</v>
      </c>
      <c r="E6" s="187">
        <f>SUM(L8:L38)</f>
        <v>0</v>
      </c>
      <c r="F6" s="120">
        <f>E6</f>
        <v>0</v>
      </c>
      <c r="G6" s="124"/>
      <c r="H6" s="124"/>
      <c r="I6" s="124"/>
      <c r="J6" s="121">
        <f>C6</f>
        <v>1200</v>
      </c>
      <c r="K6" s="536" t="s">
        <v>115</v>
      </c>
      <c r="L6" s="537"/>
      <c r="M6" s="140">
        <f>'Detailed Summary'!C10+'Detailed Summary'!D10</f>
        <v>0</v>
      </c>
      <c r="N6" s="136"/>
      <c r="O6" s="136"/>
      <c r="P6" s="136"/>
    </row>
    <row r="7" spans="1:16" ht="93" customHeight="1" thickTop="1" x14ac:dyDescent="0.2">
      <c r="C7" s="139" t="s">
        <v>33</v>
      </c>
      <c r="D7" s="138" t="s">
        <v>56</v>
      </c>
      <c r="E7" s="138" t="s">
        <v>102</v>
      </c>
      <c r="F7" s="138" t="s">
        <v>98</v>
      </c>
      <c r="G7" s="138" t="s">
        <v>57</v>
      </c>
      <c r="H7" s="138" t="s">
        <v>64</v>
      </c>
      <c r="I7" s="137" t="s">
        <v>58</v>
      </c>
      <c r="J7" s="192" t="s">
        <v>99</v>
      </c>
      <c r="K7" s="193" t="s">
        <v>65</v>
      </c>
      <c r="L7" s="174" t="s">
        <v>66</v>
      </c>
      <c r="M7" s="136"/>
      <c r="N7" s="136"/>
      <c r="O7" s="136"/>
      <c r="P7" s="136"/>
    </row>
    <row r="8" spans="1:16" ht="19.899999999999999" customHeight="1" x14ac:dyDescent="0.2">
      <c r="A8" s="123" t="b">
        <f>ISNA(_xlfn.XLOOKUP(TimeSheet_August[[#This Row],[Note For Other Assigned Duties]],Holidays[Event], Holidays[Event]))</f>
        <v>1</v>
      </c>
      <c r="C8" s="324">
        <f>DATE(Start_Year,8,1)</f>
        <v>46235</v>
      </c>
      <c r="D8" s="325"/>
      <c r="E8" s="326"/>
      <c r="F8" s="327"/>
      <c r="G8" s="326"/>
      <c r="H8" s="328" t="str">
        <f>IF(_xlfn.XLOOKUP(TimeSheet_August[[#This Row],[Date(s)]],Holidays[Date],Holidays[Event])=0,"",_xlfn.XLOOKUP(TimeSheet_August[[#This Row],[Date(s)]],Holidays[Date],Holidays[Event]))</f>
        <v/>
      </c>
      <c r="I8" s="329"/>
      <c r="J8" s="135">
        <f t="shared" ref="J8:J38" si="0">F8</f>
        <v>0</v>
      </c>
      <c r="K8" s="314">
        <f t="shared" ref="K8:K38" si="1">IFERROR(D8+E8+G8+I8,0)</f>
        <v>0</v>
      </c>
      <c r="L8" s="315">
        <f t="shared" ref="L8:L38" si="2">IFERROR(K8/60,0)</f>
        <v>0</v>
      </c>
    </row>
    <row r="9" spans="1:16" ht="19.899999999999999" customHeight="1" x14ac:dyDescent="0.2">
      <c r="A9" s="123" t="b">
        <f>ISNA(_xlfn.XLOOKUP(TimeSheet_August[[#This Row],[Note For Other Assigned Duties]],Holidays[Event], Holidays[Event]))</f>
        <v>1</v>
      </c>
      <c r="C9" s="324">
        <f>+C8+1</f>
        <v>46236</v>
      </c>
      <c r="D9" s="325"/>
      <c r="E9" s="326"/>
      <c r="F9" s="327"/>
      <c r="G9" s="326"/>
      <c r="H9" s="328" t="str">
        <f>IF(_xlfn.XLOOKUP(TimeSheet_August[[#This Row],[Date(s)]],Holidays[Date],Holidays[Event])=0,"",_xlfn.XLOOKUP(TimeSheet_August[[#This Row],[Date(s)]],Holidays[Date],Holidays[Event]))</f>
        <v/>
      </c>
      <c r="I9" s="329"/>
      <c r="J9" s="135">
        <f t="shared" si="0"/>
        <v>0</v>
      </c>
      <c r="K9" s="314">
        <f t="shared" si="1"/>
        <v>0</v>
      </c>
      <c r="L9" s="315">
        <f t="shared" si="2"/>
        <v>0</v>
      </c>
    </row>
    <row r="10" spans="1:16" ht="19.899999999999999" customHeight="1" x14ac:dyDescent="0.2">
      <c r="A10" s="123" t="b">
        <f>ISNA(_xlfn.XLOOKUP(TimeSheet_August[[#This Row],[Note For Other Assigned Duties]],Holidays[Event], Holidays[Event]))</f>
        <v>0</v>
      </c>
      <c r="C10" s="324">
        <f t="shared" ref="C10:C38" si="3">+C9+1</f>
        <v>46237</v>
      </c>
      <c r="D10" s="325"/>
      <c r="E10" s="326"/>
      <c r="F10" s="327"/>
      <c r="G10" s="326"/>
      <c r="H10" s="328" t="str">
        <f>IF(_xlfn.XLOOKUP(TimeSheet_August[[#This Row],[Date(s)]],Holidays[Date],Holidays[Event])=0,"",_xlfn.XLOOKUP(TimeSheet_August[[#This Row],[Date(s)]],Holidays[Date],Holidays[Event]))</f>
        <v>Heritage Day</v>
      </c>
      <c r="I10" s="329"/>
      <c r="J10" s="135">
        <f t="shared" si="0"/>
        <v>0</v>
      </c>
      <c r="K10" s="314">
        <f t="shared" si="1"/>
        <v>0</v>
      </c>
      <c r="L10" s="315">
        <f t="shared" si="2"/>
        <v>0</v>
      </c>
    </row>
    <row r="11" spans="1:16" ht="19.899999999999999" customHeight="1" x14ac:dyDescent="0.2">
      <c r="A11" s="123" t="b">
        <f>ISNA(_xlfn.XLOOKUP(TimeSheet_August[[#This Row],[Note For Other Assigned Duties]],Holidays[Event], Holidays[Event]))</f>
        <v>1</v>
      </c>
      <c r="C11" s="324">
        <f t="shared" si="3"/>
        <v>46238</v>
      </c>
      <c r="D11" s="325"/>
      <c r="E11" s="326"/>
      <c r="F11" s="327"/>
      <c r="G11" s="326"/>
      <c r="H11" s="328" t="str">
        <f>IF(_xlfn.XLOOKUP(TimeSheet_August[[#This Row],[Date(s)]],Holidays[Date],Holidays[Event])=0,"",_xlfn.XLOOKUP(TimeSheet_August[[#This Row],[Date(s)]],Holidays[Date],Holidays[Event]))</f>
        <v/>
      </c>
      <c r="I11" s="329"/>
      <c r="J11" s="135">
        <f t="shared" si="0"/>
        <v>0</v>
      </c>
      <c r="K11" s="314">
        <f t="shared" si="1"/>
        <v>0</v>
      </c>
      <c r="L11" s="315">
        <f t="shared" si="2"/>
        <v>0</v>
      </c>
    </row>
    <row r="12" spans="1:16" ht="19.899999999999999" customHeight="1" x14ac:dyDescent="0.2">
      <c r="A12" s="123" t="b">
        <f>ISNA(_xlfn.XLOOKUP(TimeSheet_August[[#This Row],[Note For Other Assigned Duties]],Holidays[Event], Holidays[Event]))</f>
        <v>1</v>
      </c>
      <c r="C12" s="324">
        <f t="shared" si="3"/>
        <v>46239</v>
      </c>
      <c r="D12" s="325"/>
      <c r="E12" s="326"/>
      <c r="F12" s="327"/>
      <c r="G12" s="326"/>
      <c r="H12" s="328" t="str">
        <f>IF(_xlfn.XLOOKUP(TimeSheet_August[[#This Row],[Date(s)]],Holidays[Date],Holidays[Event])=0,"",_xlfn.XLOOKUP(TimeSheet_August[[#This Row],[Date(s)]],Holidays[Date],Holidays[Event]))</f>
        <v/>
      </c>
      <c r="I12" s="329"/>
      <c r="J12" s="316">
        <f t="shared" si="0"/>
        <v>0</v>
      </c>
      <c r="K12" s="314">
        <f t="shared" si="1"/>
        <v>0</v>
      </c>
      <c r="L12" s="315">
        <f t="shared" si="2"/>
        <v>0</v>
      </c>
    </row>
    <row r="13" spans="1:16" ht="19.899999999999999" customHeight="1" x14ac:dyDescent="0.2">
      <c r="A13" s="123" t="b">
        <f>ISNA(_xlfn.XLOOKUP(TimeSheet_August[[#This Row],[Note For Other Assigned Duties]],Holidays[Event], Holidays[Event]))</f>
        <v>1</v>
      </c>
      <c r="C13" s="324">
        <f t="shared" si="3"/>
        <v>46240</v>
      </c>
      <c r="D13" s="325"/>
      <c r="E13" s="326"/>
      <c r="F13" s="327"/>
      <c r="G13" s="326"/>
      <c r="H13" s="328" t="str">
        <f>IF(_xlfn.XLOOKUP(TimeSheet_August[[#This Row],[Date(s)]],Holidays[Date],Holidays[Event])=0,"",_xlfn.XLOOKUP(TimeSheet_August[[#This Row],[Date(s)]],Holidays[Date],Holidays[Event]))</f>
        <v/>
      </c>
      <c r="I13" s="329"/>
      <c r="J13" s="316">
        <f t="shared" si="0"/>
        <v>0</v>
      </c>
      <c r="K13" s="314">
        <f t="shared" si="1"/>
        <v>0</v>
      </c>
      <c r="L13" s="315">
        <f t="shared" si="2"/>
        <v>0</v>
      </c>
    </row>
    <row r="14" spans="1:16" ht="19.899999999999999" customHeight="1" x14ac:dyDescent="0.2">
      <c r="A14" s="123" t="b">
        <f>ISNA(_xlfn.XLOOKUP(TimeSheet_August[[#This Row],[Note For Other Assigned Duties]],Holidays[Event], Holidays[Event]))</f>
        <v>1</v>
      </c>
      <c r="C14" s="324">
        <f t="shared" si="3"/>
        <v>46241</v>
      </c>
      <c r="D14" s="325"/>
      <c r="E14" s="326"/>
      <c r="F14" s="327"/>
      <c r="G14" s="326"/>
      <c r="H14" s="328" t="str">
        <f>IF(_xlfn.XLOOKUP(TimeSheet_August[[#This Row],[Date(s)]],Holidays[Date],Holidays[Event])=0,"",_xlfn.XLOOKUP(TimeSheet_August[[#This Row],[Date(s)]],Holidays[Date],Holidays[Event]))</f>
        <v/>
      </c>
      <c r="I14" s="329"/>
      <c r="J14" s="316">
        <f t="shared" si="0"/>
        <v>0</v>
      </c>
      <c r="K14" s="314">
        <f t="shared" si="1"/>
        <v>0</v>
      </c>
      <c r="L14" s="315">
        <f t="shared" si="2"/>
        <v>0</v>
      </c>
    </row>
    <row r="15" spans="1:16" ht="19.899999999999999" customHeight="1" x14ac:dyDescent="0.2">
      <c r="A15" s="123" t="b">
        <f>ISNA(_xlfn.XLOOKUP(TimeSheet_August[[#This Row],[Note For Other Assigned Duties]],Holidays[Event], Holidays[Event]))</f>
        <v>1</v>
      </c>
      <c r="C15" s="324">
        <f t="shared" si="3"/>
        <v>46242</v>
      </c>
      <c r="D15" s="325"/>
      <c r="E15" s="326"/>
      <c r="F15" s="327"/>
      <c r="G15" s="326"/>
      <c r="H15" s="328" t="str">
        <f>IF(_xlfn.XLOOKUP(TimeSheet_August[[#This Row],[Date(s)]],Holidays[Date],Holidays[Event])=0,"",_xlfn.XLOOKUP(TimeSheet_August[[#This Row],[Date(s)]],Holidays[Date],Holidays[Event]))</f>
        <v/>
      </c>
      <c r="I15" s="329"/>
      <c r="J15" s="316">
        <f t="shared" si="0"/>
        <v>0</v>
      </c>
      <c r="K15" s="314">
        <f t="shared" si="1"/>
        <v>0</v>
      </c>
      <c r="L15" s="315">
        <f t="shared" si="2"/>
        <v>0</v>
      </c>
    </row>
    <row r="16" spans="1:16" ht="19.899999999999999" customHeight="1" x14ac:dyDescent="0.2">
      <c r="A16" s="123" t="b">
        <f>ISNA(_xlfn.XLOOKUP(TimeSheet_August[[#This Row],[Note For Other Assigned Duties]],Holidays[Event], Holidays[Event]))</f>
        <v>1</v>
      </c>
      <c r="C16" s="324">
        <f t="shared" si="3"/>
        <v>46243</v>
      </c>
      <c r="D16" s="325"/>
      <c r="E16" s="326"/>
      <c r="F16" s="327"/>
      <c r="G16" s="326"/>
      <c r="H16" s="328" t="str">
        <f>IF(_xlfn.XLOOKUP(TimeSheet_August[[#This Row],[Date(s)]],Holidays[Date],Holidays[Event])=0,"",_xlfn.XLOOKUP(TimeSheet_August[[#This Row],[Date(s)]],Holidays[Date],Holidays[Event]))</f>
        <v/>
      </c>
      <c r="I16" s="329"/>
      <c r="J16" s="316">
        <f t="shared" si="0"/>
        <v>0</v>
      </c>
      <c r="K16" s="314">
        <f t="shared" si="1"/>
        <v>0</v>
      </c>
      <c r="L16" s="315">
        <f t="shared" si="2"/>
        <v>0</v>
      </c>
    </row>
    <row r="17" spans="1:12" ht="19.899999999999999" customHeight="1" x14ac:dyDescent="0.2">
      <c r="A17" s="123" t="b">
        <f>ISNA(_xlfn.XLOOKUP(TimeSheet_August[[#This Row],[Note For Other Assigned Duties]],Holidays[Event], Holidays[Event]))</f>
        <v>1</v>
      </c>
      <c r="C17" s="324">
        <f t="shared" si="3"/>
        <v>46244</v>
      </c>
      <c r="D17" s="325"/>
      <c r="E17" s="326"/>
      <c r="F17" s="327"/>
      <c r="G17" s="326"/>
      <c r="H17" s="328" t="str">
        <f>IF(_xlfn.XLOOKUP(TimeSheet_August[[#This Row],[Date(s)]],Holidays[Date],Holidays[Event])=0,"",_xlfn.XLOOKUP(TimeSheet_August[[#This Row],[Date(s)]],Holidays[Date],Holidays[Event]))</f>
        <v/>
      </c>
      <c r="I17" s="329"/>
      <c r="J17" s="316">
        <f t="shared" si="0"/>
        <v>0</v>
      </c>
      <c r="K17" s="314">
        <f t="shared" si="1"/>
        <v>0</v>
      </c>
      <c r="L17" s="315">
        <f t="shared" si="2"/>
        <v>0</v>
      </c>
    </row>
    <row r="18" spans="1:12" ht="19.899999999999999" customHeight="1" x14ac:dyDescent="0.2">
      <c r="A18" s="123" t="b">
        <f>ISNA(_xlfn.XLOOKUP(TimeSheet_August[[#This Row],[Note For Other Assigned Duties]],Holidays[Event], Holidays[Event]))</f>
        <v>1</v>
      </c>
      <c r="C18" s="324">
        <f t="shared" si="3"/>
        <v>46245</v>
      </c>
      <c r="D18" s="325"/>
      <c r="E18" s="326"/>
      <c r="F18" s="327"/>
      <c r="G18" s="326"/>
      <c r="H18" s="328" t="str">
        <f>IF(_xlfn.XLOOKUP(TimeSheet_August[[#This Row],[Date(s)]],Holidays[Date],Holidays[Event])=0,"",_xlfn.XLOOKUP(TimeSheet_August[[#This Row],[Date(s)]],Holidays[Date],Holidays[Event]))</f>
        <v/>
      </c>
      <c r="I18" s="329"/>
      <c r="J18" s="316">
        <f t="shared" si="0"/>
        <v>0</v>
      </c>
      <c r="K18" s="314">
        <f t="shared" si="1"/>
        <v>0</v>
      </c>
      <c r="L18" s="315">
        <f t="shared" si="2"/>
        <v>0</v>
      </c>
    </row>
    <row r="19" spans="1:12" ht="19.899999999999999" customHeight="1" x14ac:dyDescent="0.2">
      <c r="A19" s="123" t="b">
        <f>ISNA(_xlfn.XLOOKUP(TimeSheet_August[[#This Row],[Note For Other Assigned Duties]],Holidays[Event], Holidays[Event]))</f>
        <v>1</v>
      </c>
      <c r="C19" s="324">
        <f t="shared" si="3"/>
        <v>46246</v>
      </c>
      <c r="D19" s="325"/>
      <c r="E19" s="326"/>
      <c r="F19" s="327"/>
      <c r="G19" s="326"/>
      <c r="H19" s="328" t="str">
        <f>IF(_xlfn.XLOOKUP(TimeSheet_August[[#This Row],[Date(s)]],Holidays[Date],Holidays[Event])=0,"",_xlfn.XLOOKUP(TimeSheet_August[[#This Row],[Date(s)]],Holidays[Date],Holidays[Event]))</f>
        <v/>
      </c>
      <c r="I19" s="329"/>
      <c r="J19" s="316">
        <f t="shared" si="0"/>
        <v>0</v>
      </c>
      <c r="K19" s="314">
        <f t="shared" si="1"/>
        <v>0</v>
      </c>
      <c r="L19" s="315">
        <f t="shared" si="2"/>
        <v>0</v>
      </c>
    </row>
    <row r="20" spans="1:12" ht="19.899999999999999" customHeight="1" x14ac:dyDescent="0.2">
      <c r="A20" s="123" t="b">
        <f>ISNA(_xlfn.XLOOKUP(TimeSheet_August[[#This Row],[Note For Other Assigned Duties]],Holidays[Event], Holidays[Event]))</f>
        <v>1</v>
      </c>
      <c r="C20" s="324">
        <f t="shared" si="3"/>
        <v>46247</v>
      </c>
      <c r="D20" s="325"/>
      <c r="E20" s="326"/>
      <c r="F20" s="327"/>
      <c r="G20" s="326"/>
      <c r="H20" s="328" t="str">
        <f>IF(_xlfn.XLOOKUP(TimeSheet_August[[#This Row],[Date(s)]],Holidays[Date],Holidays[Event])=0,"",_xlfn.XLOOKUP(TimeSheet_August[[#This Row],[Date(s)]],Holidays[Date],Holidays[Event]))</f>
        <v/>
      </c>
      <c r="I20" s="329"/>
      <c r="J20" s="316">
        <f t="shared" si="0"/>
        <v>0</v>
      </c>
      <c r="K20" s="314">
        <f t="shared" si="1"/>
        <v>0</v>
      </c>
      <c r="L20" s="315">
        <f t="shared" si="2"/>
        <v>0</v>
      </c>
    </row>
    <row r="21" spans="1:12" ht="19.899999999999999" customHeight="1" x14ac:dyDescent="0.2">
      <c r="A21" s="123" t="b">
        <f>ISNA(_xlfn.XLOOKUP(TimeSheet_August[[#This Row],[Note For Other Assigned Duties]],Holidays[Event], Holidays[Event]))</f>
        <v>1</v>
      </c>
      <c r="C21" s="324">
        <f t="shared" si="3"/>
        <v>46248</v>
      </c>
      <c r="D21" s="325"/>
      <c r="E21" s="326"/>
      <c r="F21" s="327"/>
      <c r="G21" s="326"/>
      <c r="H21" s="328" t="str">
        <f>IF(_xlfn.XLOOKUP(TimeSheet_August[[#This Row],[Date(s)]],Holidays[Date],Holidays[Event])=0,"",_xlfn.XLOOKUP(TimeSheet_August[[#This Row],[Date(s)]],Holidays[Date],Holidays[Event]))</f>
        <v/>
      </c>
      <c r="I21" s="329"/>
      <c r="J21" s="316">
        <f t="shared" si="0"/>
        <v>0</v>
      </c>
      <c r="K21" s="314">
        <f t="shared" si="1"/>
        <v>0</v>
      </c>
      <c r="L21" s="315">
        <f t="shared" si="2"/>
        <v>0</v>
      </c>
    </row>
    <row r="22" spans="1:12" ht="19.899999999999999" customHeight="1" x14ac:dyDescent="0.2">
      <c r="A22" s="123" t="b">
        <f>ISNA(_xlfn.XLOOKUP(TimeSheet_August[[#This Row],[Note For Other Assigned Duties]],Holidays[Event], Holidays[Event]))</f>
        <v>1</v>
      </c>
      <c r="C22" s="324">
        <f t="shared" si="3"/>
        <v>46249</v>
      </c>
      <c r="D22" s="325"/>
      <c r="E22" s="326"/>
      <c r="F22" s="327"/>
      <c r="G22" s="326"/>
      <c r="H22" s="328" t="str">
        <f>IF(_xlfn.XLOOKUP(TimeSheet_August[[#This Row],[Date(s)]],Holidays[Date],Holidays[Event])=0,"",_xlfn.XLOOKUP(TimeSheet_August[[#This Row],[Date(s)]],Holidays[Date],Holidays[Event]))</f>
        <v/>
      </c>
      <c r="I22" s="329"/>
      <c r="J22" s="316">
        <f t="shared" si="0"/>
        <v>0</v>
      </c>
      <c r="K22" s="314">
        <f t="shared" si="1"/>
        <v>0</v>
      </c>
      <c r="L22" s="315">
        <f t="shared" si="2"/>
        <v>0</v>
      </c>
    </row>
    <row r="23" spans="1:12" ht="19.899999999999999" customHeight="1" x14ac:dyDescent="0.2">
      <c r="A23" s="123" t="b">
        <f>ISNA(_xlfn.XLOOKUP(TimeSheet_August[[#This Row],[Note For Other Assigned Duties]],Holidays[Event], Holidays[Event]))</f>
        <v>1</v>
      </c>
      <c r="C23" s="324">
        <f t="shared" si="3"/>
        <v>46250</v>
      </c>
      <c r="D23" s="325"/>
      <c r="E23" s="326"/>
      <c r="F23" s="327"/>
      <c r="G23" s="326"/>
      <c r="H23" s="328" t="str">
        <f>IF(_xlfn.XLOOKUP(TimeSheet_August[[#This Row],[Date(s)]],Holidays[Date],Holidays[Event])=0,"",_xlfn.XLOOKUP(TimeSheet_August[[#This Row],[Date(s)]],Holidays[Date],Holidays[Event]))</f>
        <v/>
      </c>
      <c r="I23" s="329"/>
      <c r="J23" s="316">
        <f t="shared" si="0"/>
        <v>0</v>
      </c>
      <c r="K23" s="314">
        <f t="shared" si="1"/>
        <v>0</v>
      </c>
      <c r="L23" s="315">
        <f t="shared" si="2"/>
        <v>0</v>
      </c>
    </row>
    <row r="24" spans="1:12" ht="19.899999999999999" customHeight="1" x14ac:dyDescent="0.2">
      <c r="A24" s="123" t="b">
        <f>ISNA(_xlfn.XLOOKUP(TimeSheet_August[[#This Row],[Note For Other Assigned Duties]],Holidays[Event], Holidays[Event]))</f>
        <v>1</v>
      </c>
      <c r="C24" s="324">
        <f t="shared" si="3"/>
        <v>46251</v>
      </c>
      <c r="D24" s="325"/>
      <c r="E24" s="326"/>
      <c r="F24" s="327"/>
      <c r="G24" s="326"/>
      <c r="H24" s="328" t="str">
        <f>IF(_xlfn.XLOOKUP(TimeSheet_August[[#This Row],[Date(s)]],Holidays[Date],Holidays[Event])=0,"",_xlfn.XLOOKUP(TimeSheet_August[[#This Row],[Date(s)]],Holidays[Date],Holidays[Event]))</f>
        <v/>
      </c>
      <c r="I24" s="329"/>
      <c r="J24" s="316">
        <f t="shared" si="0"/>
        <v>0</v>
      </c>
      <c r="K24" s="314">
        <f t="shared" si="1"/>
        <v>0</v>
      </c>
      <c r="L24" s="315">
        <f t="shared" si="2"/>
        <v>0</v>
      </c>
    </row>
    <row r="25" spans="1:12" ht="19.899999999999999" customHeight="1" x14ac:dyDescent="0.2">
      <c r="A25" s="123" t="b">
        <f>ISNA(_xlfn.XLOOKUP(TimeSheet_August[[#This Row],[Note For Other Assigned Duties]],Holidays[Event], Holidays[Event]))</f>
        <v>1</v>
      </c>
      <c r="C25" s="324">
        <f t="shared" si="3"/>
        <v>46252</v>
      </c>
      <c r="D25" s="325"/>
      <c r="E25" s="326"/>
      <c r="F25" s="327"/>
      <c r="G25" s="326"/>
      <c r="H25" s="328" t="str">
        <f>IF(_xlfn.XLOOKUP(TimeSheet_August[[#This Row],[Date(s)]],Holidays[Date],Holidays[Event])=0,"",_xlfn.XLOOKUP(TimeSheet_August[[#This Row],[Date(s)]],Holidays[Date],Holidays[Event]))</f>
        <v/>
      </c>
      <c r="I25" s="329"/>
      <c r="J25" s="316">
        <f t="shared" si="0"/>
        <v>0</v>
      </c>
      <c r="K25" s="314">
        <f t="shared" si="1"/>
        <v>0</v>
      </c>
      <c r="L25" s="315">
        <f t="shared" si="2"/>
        <v>0</v>
      </c>
    </row>
    <row r="26" spans="1:12" ht="19.899999999999999" customHeight="1" x14ac:dyDescent="0.2">
      <c r="A26" s="123" t="b">
        <f>ISNA(_xlfn.XLOOKUP(TimeSheet_August[[#This Row],[Note For Other Assigned Duties]],Holidays[Event], Holidays[Event]))</f>
        <v>1</v>
      </c>
      <c r="C26" s="324">
        <f t="shared" si="3"/>
        <v>46253</v>
      </c>
      <c r="D26" s="325"/>
      <c r="E26" s="326"/>
      <c r="F26" s="327"/>
      <c r="G26" s="326"/>
      <c r="H26" s="328" t="str">
        <f>IF(_xlfn.XLOOKUP(TimeSheet_August[[#This Row],[Date(s)]],Holidays[Date],Holidays[Event])=0,"",_xlfn.XLOOKUP(TimeSheet_August[[#This Row],[Date(s)]],Holidays[Date],Holidays[Event]))</f>
        <v/>
      </c>
      <c r="I26" s="329"/>
      <c r="J26" s="316">
        <f t="shared" si="0"/>
        <v>0</v>
      </c>
      <c r="K26" s="314">
        <f t="shared" si="1"/>
        <v>0</v>
      </c>
      <c r="L26" s="315">
        <f t="shared" si="2"/>
        <v>0</v>
      </c>
    </row>
    <row r="27" spans="1:12" ht="19.899999999999999" customHeight="1" x14ac:dyDescent="0.2">
      <c r="A27" s="123" t="b">
        <f>ISNA(_xlfn.XLOOKUP(TimeSheet_August[[#This Row],[Note For Other Assigned Duties]],Holidays[Event], Holidays[Event]))</f>
        <v>1</v>
      </c>
      <c r="C27" s="324">
        <f t="shared" si="3"/>
        <v>46254</v>
      </c>
      <c r="D27" s="325"/>
      <c r="E27" s="326"/>
      <c r="F27" s="327"/>
      <c r="G27" s="326"/>
      <c r="H27" s="328" t="str">
        <f>IF(_xlfn.XLOOKUP(TimeSheet_August[[#This Row],[Date(s)]],Holidays[Date],Holidays[Event])=0,"",_xlfn.XLOOKUP(TimeSheet_August[[#This Row],[Date(s)]],Holidays[Date],Holidays[Event]))</f>
        <v/>
      </c>
      <c r="I27" s="329"/>
      <c r="J27" s="316">
        <f t="shared" si="0"/>
        <v>0</v>
      </c>
      <c r="K27" s="314">
        <f t="shared" si="1"/>
        <v>0</v>
      </c>
      <c r="L27" s="315">
        <f t="shared" si="2"/>
        <v>0</v>
      </c>
    </row>
    <row r="28" spans="1:12" ht="19.899999999999999" customHeight="1" x14ac:dyDescent="0.2">
      <c r="A28" s="123" t="b">
        <f>ISNA(_xlfn.XLOOKUP(TimeSheet_August[[#This Row],[Note For Other Assigned Duties]],Holidays[Event], Holidays[Event]))</f>
        <v>1</v>
      </c>
      <c r="C28" s="324">
        <f t="shared" si="3"/>
        <v>46255</v>
      </c>
      <c r="D28" s="325"/>
      <c r="E28" s="326"/>
      <c r="F28" s="327"/>
      <c r="G28" s="326"/>
      <c r="H28" s="328" t="str">
        <f>IF(_xlfn.XLOOKUP(TimeSheet_August[[#This Row],[Date(s)]],Holidays[Date],Holidays[Event])=0,"",_xlfn.XLOOKUP(TimeSheet_August[[#This Row],[Date(s)]],Holidays[Date],Holidays[Event]))</f>
        <v/>
      </c>
      <c r="I28" s="329"/>
      <c r="J28" s="316">
        <f t="shared" si="0"/>
        <v>0</v>
      </c>
      <c r="K28" s="314">
        <f t="shared" si="1"/>
        <v>0</v>
      </c>
      <c r="L28" s="315">
        <f t="shared" si="2"/>
        <v>0</v>
      </c>
    </row>
    <row r="29" spans="1:12" ht="19.899999999999999" customHeight="1" x14ac:dyDescent="0.2">
      <c r="A29" s="123" t="b">
        <f>ISNA(_xlfn.XLOOKUP(TimeSheet_August[[#This Row],[Note For Other Assigned Duties]],Holidays[Event], Holidays[Event]))</f>
        <v>1</v>
      </c>
      <c r="C29" s="324">
        <f t="shared" si="3"/>
        <v>46256</v>
      </c>
      <c r="D29" s="325"/>
      <c r="E29" s="326"/>
      <c r="F29" s="327"/>
      <c r="G29" s="326"/>
      <c r="H29" s="328" t="str">
        <f>IF(_xlfn.XLOOKUP(TimeSheet_August[[#This Row],[Date(s)]],Holidays[Date],Holidays[Event])=0,"",_xlfn.XLOOKUP(TimeSheet_August[[#This Row],[Date(s)]],Holidays[Date],Holidays[Event]))</f>
        <v/>
      </c>
      <c r="I29" s="329"/>
      <c r="J29" s="316">
        <f t="shared" si="0"/>
        <v>0</v>
      </c>
      <c r="K29" s="314">
        <f t="shared" si="1"/>
        <v>0</v>
      </c>
      <c r="L29" s="315">
        <f t="shared" si="2"/>
        <v>0</v>
      </c>
    </row>
    <row r="30" spans="1:12" ht="19.899999999999999" customHeight="1" x14ac:dyDescent="0.2">
      <c r="A30" s="123" t="b">
        <f>ISNA(_xlfn.XLOOKUP(TimeSheet_August[[#This Row],[Note For Other Assigned Duties]],Holidays[Event], Holidays[Event]))</f>
        <v>1</v>
      </c>
      <c r="C30" s="324">
        <f t="shared" si="3"/>
        <v>46257</v>
      </c>
      <c r="D30" s="325"/>
      <c r="E30" s="326"/>
      <c r="F30" s="327"/>
      <c r="G30" s="326"/>
      <c r="H30" s="328" t="str">
        <f>IF(_xlfn.XLOOKUP(TimeSheet_August[[#This Row],[Date(s)]],Holidays[Date],Holidays[Event])=0,"",_xlfn.XLOOKUP(TimeSheet_August[[#This Row],[Date(s)]],Holidays[Date],Holidays[Event]))</f>
        <v/>
      </c>
      <c r="I30" s="329"/>
      <c r="J30" s="316">
        <f t="shared" si="0"/>
        <v>0</v>
      </c>
      <c r="K30" s="314">
        <f t="shared" si="1"/>
        <v>0</v>
      </c>
      <c r="L30" s="315">
        <f t="shared" si="2"/>
        <v>0</v>
      </c>
    </row>
    <row r="31" spans="1:12" ht="19.899999999999999" customHeight="1" x14ac:dyDescent="0.2">
      <c r="A31" s="123" t="b">
        <f>ISNA(_xlfn.XLOOKUP(TimeSheet_August[[#This Row],[Note For Other Assigned Duties]],Holidays[Event], Holidays[Event]))</f>
        <v>1</v>
      </c>
      <c r="C31" s="324">
        <f t="shared" si="3"/>
        <v>46258</v>
      </c>
      <c r="D31" s="325"/>
      <c r="E31" s="326"/>
      <c r="F31" s="327"/>
      <c r="G31" s="326"/>
      <c r="H31" s="328" t="str">
        <f>IF(_xlfn.XLOOKUP(TimeSheet_August[[#This Row],[Date(s)]],Holidays[Date],Holidays[Event])=0,"",_xlfn.XLOOKUP(TimeSheet_August[[#This Row],[Date(s)]],Holidays[Date],Holidays[Event]))</f>
        <v/>
      </c>
      <c r="I31" s="329"/>
      <c r="J31" s="316">
        <f t="shared" si="0"/>
        <v>0</v>
      </c>
      <c r="K31" s="314">
        <f t="shared" si="1"/>
        <v>0</v>
      </c>
      <c r="L31" s="315">
        <f t="shared" si="2"/>
        <v>0</v>
      </c>
    </row>
    <row r="32" spans="1:12" ht="19.899999999999999" customHeight="1" x14ac:dyDescent="0.2">
      <c r="A32" s="123" t="b">
        <f>ISNA(_xlfn.XLOOKUP(TimeSheet_August[[#This Row],[Note For Other Assigned Duties]],Holidays[Event], Holidays[Event]))</f>
        <v>1</v>
      </c>
      <c r="C32" s="324">
        <f t="shared" si="3"/>
        <v>46259</v>
      </c>
      <c r="D32" s="325"/>
      <c r="E32" s="326"/>
      <c r="F32" s="327"/>
      <c r="G32" s="326"/>
      <c r="H32" s="328" t="str">
        <f>IF(_xlfn.XLOOKUP(TimeSheet_August[[#This Row],[Date(s)]],Holidays[Date],Holidays[Event])=0,"",_xlfn.XLOOKUP(TimeSheet_August[[#This Row],[Date(s)]],Holidays[Date],Holidays[Event]))</f>
        <v/>
      </c>
      <c r="I32" s="329"/>
      <c r="J32" s="316">
        <f t="shared" si="0"/>
        <v>0</v>
      </c>
      <c r="K32" s="314">
        <f t="shared" si="1"/>
        <v>0</v>
      </c>
      <c r="L32" s="315">
        <f t="shared" si="2"/>
        <v>0</v>
      </c>
    </row>
    <row r="33" spans="1:12" ht="19.899999999999999" customHeight="1" x14ac:dyDescent="0.2">
      <c r="A33" s="123" t="b">
        <f>ISNA(_xlfn.XLOOKUP(TimeSheet_August[[#This Row],[Note For Other Assigned Duties]],Holidays[Event], Holidays[Event]))</f>
        <v>1</v>
      </c>
      <c r="C33" s="324">
        <f t="shared" si="3"/>
        <v>46260</v>
      </c>
      <c r="D33" s="325"/>
      <c r="E33" s="326"/>
      <c r="F33" s="327"/>
      <c r="G33" s="326"/>
      <c r="H33" s="328" t="str">
        <f>IF(_xlfn.XLOOKUP(TimeSheet_August[[#This Row],[Date(s)]],Holidays[Date],Holidays[Event])=0,"",_xlfn.XLOOKUP(TimeSheet_August[[#This Row],[Date(s)]],Holidays[Date],Holidays[Event]))</f>
        <v/>
      </c>
      <c r="I33" s="329"/>
      <c r="J33" s="316">
        <f t="shared" si="0"/>
        <v>0</v>
      </c>
      <c r="K33" s="314">
        <f t="shared" si="1"/>
        <v>0</v>
      </c>
      <c r="L33" s="315">
        <f t="shared" si="2"/>
        <v>0</v>
      </c>
    </row>
    <row r="34" spans="1:12" ht="19.899999999999999" customHeight="1" x14ac:dyDescent="0.2">
      <c r="A34" s="123" t="b">
        <f>ISNA(_xlfn.XLOOKUP(TimeSheet_August[[#This Row],[Note For Other Assigned Duties]],Holidays[Event], Holidays[Event]))</f>
        <v>1</v>
      </c>
      <c r="C34" s="324">
        <f t="shared" si="3"/>
        <v>46261</v>
      </c>
      <c r="D34" s="325"/>
      <c r="E34" s="326"/>
      <c r="F34" s="327"/>
      <c r="G34" s="326"/>
      <c r="H34" s="328" t="str">
        <f>IF(_xlfn.XLOOKUP(TimeSheet_August[[#This Row],[Date(s)]],Holidays[Date],Holidays[Event])=0,"",_xlfn.XLOOKUP(TimeSheet_August[[#This Row],[Date(s)]],Holidays[Date],Holidays[Event]))</f>
        <v/>
      </c>
      <c r="I34" s="329"/>
      <c r="J34" s="316">
        <f t="shared" si="0"/>
        <v>0</v>
      </c>
      <c r="K34" s="314">
        <f t="shared" si="1"/>
        <v>0</v>
      </c>
      <c r="L34" s="315">
        <f t="shared" si="2"/>
        <v>0</v>
      </c>
    </row>
    <row r="35" spans="1:12" ht="19.899999999999999" customHeight="1" x14ac:dyDescent="0.2">
      <c r="A35" s="123" t="b">
        <f>ISNA(_xlfn.XLOOKUP(TimeSheet_August[[#This Row],[Note For Other Assigned Duties]],Holidays[Event], Holidays[Event]))</f>
        <v>1</v>
      </c>
      <c r="C35" s="324">
        <f t="shared" si="3"/>
        <v>46262</v>
      </c>
      <c r="D35" s="325"/>
      <c r="E35" s="326"/>
      <c r="F35" s="327"/>
      <c r="G35" s="326"/>
      <c r="H35" s="328" t="str">
        <f>IF(_xlfn.XLOOKUP(TimeSheet_August[[#This Row],[Date(s)]],Holidays[Date],Holidays[Event])=0,"",_xlfn.XLOOKUP(TimeSheet_August[[#This Row],[Date(s)]],Holidays[Date],Holidays[Event]))</f>
        <v/>
      </c>
      <c r="I35" s="329"/>
      <c r="J35" s="316">
        <f t="shared" si="0"/>
        <v>0</v>
      </c>
      <c r="K35" s="317">
        <f t="shared" si="1"/>
        <v>0</v>
      </c>
      <c r="L35" s="318">
        <f t="shared" si="2"/>
        <v>0</v>
      </c>
    </row>
    <row r="36" spans="1:12" ht="19.899999999999999" customHeight="1" x14ac:dyDescent="0.2">
      <c r="A36" s="123" t="b">
        <f>ISNA(_xlfn.XLOOKUP(TimeSheet_August[[#This Row],[Note For Other Assigned Duties]],Holidays[Event], Holidays[Event]))</f>
        <v>1</v>
      </c>
      <c r="C36" s="324">
        <f t="shared" si="3"/>
        <v>46263</v>
      </c>
      <c r="D36" s="325"/>
      <c r="E36" s="326"/>
      <c r="F36" s="327"/>
      <c r="G36" s="326"/>
      <c r="H36" s="328" t="str">
        <f>IF(_xlfn.XLOOKUP(TimeSheet_August[[#This Row],[Date(s)]],Holidays[Date],Holidays[Event])=0,"",_xlfn.XLOOKUP(TimeSheet_August[[#This Row],[Date(s)]],Holidays[Date],Holidays[Event]))</f>
        <v/>
      </c>
      <c r="I36" s="329"/>
      <c r="J36" s="316">
        <f t="shared" si="0"/>
        <v>0</v>
      </c>
      <c r="K36" s="319">
        <f t="shared" si="1"/>
        <v>0</v>
      </c>
      <c r="L36" s="318">
        <f t="shared" si="2"/>
        <v>0</v>
      </c>
    </row>
    <row r="37" spans="1:12" ht="19.899999999999999" customHeight="1" x14ac:dyDescent="0.2">
      <c r="A37" s="123" t="b">
        <f>ISNA(_xlfn.XLOOKUP(TimeSheet_August[[#This Row],[Note For Other Assigned Duties]],Holidays[Event], Holidays[Event]))</f>
        <v>1</v>
      </c>
      <c r="C37" s="324">
        <f t="shared" si="3"/>
        <v>46264</v>
      </c>
      <c r="D37" s="325"/>
      <c r="E37" s="326"/>
      <c r="F37" s="327"/>
      <c r="G37" s="326"/>
      <c r="H37" s="328" t="str">
        <f>IF(_xlfn.XLOOKUP(TimeSheet_August[[#This Row],[Date(s)]],Holidays[Date],Holidays[Event])=0,"",_xlfn.XLOOKUP(TimeSheet_August[[#This Row],[Date(s)]],Holidays[Date],Holidays[Event]))</f>
        <v/>
      </c>
      <c r="I37" s="329"/>
      <c r="J37" s="316">
        <f t="shared" si="0"/>
        <v>0</v>
      </c>
      <c r="K37" s="319">
        <f t="shared" si="1"/>
        <v>0</v>
      </c>
      <c r="L37" s="318">
        <f t="shared" si="2"/>
        <v>0</v>
      </c>
    </row>
    <row r="38" spans="1:12" ht="19.899999999999999" customHeight="1" thickBot="1" x14ac:dyDescent="0.25">
      <c r="A38" s="123" t="b">
        <f>ISNA(_xlfn.XLOOKUP(TimeSheet_August[[#This Row],[Note For Other Assigned Duties]],Holidays[Event], Holidays[Event]))</f>
        <v>1</v>
      </c>
      <c r="C38" s="324">
        <f t="shared" si="3"/>
        <v>46265</v>
      </c>
      <c r="D38" s="325"/>
      <c r="E38" s="326"/>
      <c r="F38" s="327"/>
      <c r="G38" s="326"/>
      <c r="H38" s="328" t="str">
        <f>IF(_xlfn.XLOOKUP(TimeSheet_August[[#This Row],[Date(s)]],Holidays[Date],Holidays[Event])=0,"",_xlfn.XLOOKUP(TimeSheet_August[[#This Row],[Date(s)]],Holidays[Date],Holidays[Event]))</f>
        <v/>
      </c>
      <c r="I38" s="329"/>
      <c r="J38" s="320">
        <f t="shared" si="0"/>
        <v>0</v>
      </c>
      <c r="K38" s="321">
        <f t="shared" si="1"/>
        <v>0</v>
      </c>
      <c r="L38" s="322">
        <f t="shared" si="2"/>
        <v>0</v>
      </c>
    </row>
    <row r="39" spans="1:12" ht="20.25" customHeight="1" thickTop="1" x14ac:dyDescent="0.2">
      <c r="C39" s="132"/>
      <c r="D39" s="130"/>
      <c r="E39" s="131"/>
      <c r="F39" s="130"/>
      <c r="G39" s="130"/>
      <c r="H39" s="130"/>
      <c r="I39" s="129"/>
      <c r="J39" s="128"/>
    </row>
    <row r="40" spans="1:12" ht="20.25" customHeight="1" x14ac:dyDescent="0.2">
      <c r="C40" s="127"/>
      <c r="D40" s="125"/>
      <c r="E40" s="125"/>
      <c r="F40" s="125"/>
      <c r="G40" s="125"/>
      <c r="H40" s="126"/>
      <c r="I40" s="126"/>
      <c r="J40" s="125"/>
    </row>
    <row r="41" spans="1:12" ht="20.25" customHeight="1" x14ac:dyDescent="0.2">
      <c r="C41" s="124"/>
      <c r="D41" s="124"/>
      <c r="E41" s="124"/>
      <c r="F41" s="124"/>
      <c r="G41" s="124"/>
      <c r="H41" s="124"/>
      <c r="I41" s="124"/>
    </row>
  </sheetData>
  <sheetProtection algorithmName="SHA-512" hashValue="hC8RSTvuinK/w5doeJ8sfFz0smYykoNrfLSQJe9i9Me2S7xw3QAsazCoSVSgOgVIixna9rnKJZS+zf12fD2YOw==" saltValue="Ds5UpHkmy9XHxnVZXfdXzg==" spinCount="100000" sheet="1" objects="1" scenarios="1"/>
  <mergeCells count="12">
    <mergeCell ref="C1:J1"/>
    <mergeCell ref="K1:L1"/>
    <mergeCell ref="K2:L2"/>
    <mergeCell ref="K3:L3"/>
    <mergeCell ref="K4:L4"/>
    <mergeCell ref="D3:F3"/>
    <mergeCell ref="G4:H4"/>
    <mergeCell ref="K5:L5"/>
    <mergeCell ref="K6:L6"/>
    <mergeCell ref="J2:J3"/>
    <mergeCell ref="I2:I3"/>
    <mergeCell ref="J4:J5"/>
  </mergeCells>
  <phoneticPr fontId="99" type="noConversion"/>
  <conditionalFormatting sqref="C8:I38">
    <cfRule type="expression" dxfId="11" priority="1">
      <formula>OR(IF(WEEKDAY($C8)=1,1),IF(WEEKDAY($C8)=7,1),IF($A8=FALSE,1))</formula>
    </cfRule>
  </conditionalFormatting>
  <conditionalFormatting sqref="F6">
    <cfRule type="colorScale" priority="2">
      <colorScale>
        <cfvo type="formula" val="$C$6*0.5"/>
        <cfvo type="formula" val="$C$6*0.67"/>
        <cfvo type="formula" val="$C$6*0.83"/>
        <color rgb="FF00B050"/>
        <color rgb="FFFFEB84"/>
        <color rgb="FFFF0000"/>
      </colorScale>
    </cfRule>
  </conditionalFormatting>
  <conditionalFormatting sqref="J6">
    <cfRule type="colorScale" priority="3">
      <colorScale>
        <cfvo type="formula" val="$C$6*0.5"/>
        <cfvo type="formula" val="$C$6*0.67"/>
        <cfvo type="formula" val="$C$6*0.83"/>
        <color rgb="FFFF0000"/>
        <color rgb="FFFFEB84"/>
        <color rgb="FF00B050"/>
      </colorScale>
    </cfRule>
  </conditionalFormatting>
  <dataValidations count="19">
    <dataValidation allowBlank="1" showInputMessage="1" showErrorMessage="1" prompt="Enter Assigned Time After School in this column under this heading." sqref="J8:J34 I12:I17 I19:I24 I26:I31 I7:I10 I33:I37" xr:uid="{00000000-0002-0000-0E00-000000000000}"/>
    <dataValidation allowBlank="1" showInputMessage="1" showErrorMessage="1" prompt="Assigned Hours Worked are automatically calculated in this column under this heading." sqref="K7:L34" xr:uid="{00000000-0002-0000-0E00-000001000000}"/>
    <dataValidation allowBlank="1" showInputMessage="1" showErrorMessage="1" prompt="Enter Date in this column under this heading. Use heading filters to find specific entries" sqref="C7" xr:uid="{00000000-0002-0000-0E00-000002000000}"/>
    <dataValidation allowBlank="1" showInputMessage="1" showErrorMessage="1" prompt="adsfa" sqref="I2" xr:uid="{00000000-0002-0000-0E00-000003000000}"/>
    <dataValidation allowBlank="1" showErrorMessage="1" sqref="B2:B1048576 G5:I6 C41:I1048576 C40:G40 S1:XFD7 F39:H39 G2:H3 R1:R4 N10:O11 M8:M11 Q1:Q6 M12:XFD38 J39:XFD1048576 N5:O7 M1:M6 P3:P11 Q8:XFD11 O1:P2 J2 I11 J35:L38 C25:G25 I38 C18:G18 I32 C11:G11 I25 C8:C10 I18 C32:G32 C39:D39 C38:G38 C12:C17 C19:C24 C26:C31 C33:C37" xr:uid="{00000000-0002-0000-0E00-000004000000}"/>
    <dataValidation allowBlank="1" showInputMessage="1" showErrorMessage="1" prompt="Use this worksheet to track hours worked in a work week. Enter Date and Times in TimeSheet table. Total Hours, Regular Hours and Overtime Hours are automatically calculated" sqref="B1" xr:uid="{00000000-0002-0000-0E00-000005000000}"/>
    <dataValidation allowBlank="1" showInputMessage="1" showErrorMessage="1" prompt="Enter Teacher and School details in cells below" sqref="C1" xr:uid="{00000000-0002-0000-0E00-000006000000}"/>
    <dataValidation allowBlank="1" showInputMessage="1" showErrorMessage="1" prompt="Enter Teacher Name and FTE in cells to the right" sqref="C2" xr:uid="{00000000-0002-0000-0E00-000007000000}"/>
    <dataValidation allowBlank="1" showInputMessage="1" showErrorMessage="1" prompt="Enter Teacher Name in this cell" sqref="D2" xr:uid="{00000000-0002-0000-0E00-000008000000}"/>
    <dataValidation allowBlank="1" showInputMessage="1" showErrorMessage="1" prompt="Enter Teacher's FTE in this cell" sqref="E2" xr:uid="{00000000-0002-0000-0E00-000009000000}"/>
    <dataValidation allowBlank="1" showInputMessage="1" showErrorMessage="1" prompt="Enter School Name in cell to the right" sqref="C3" xr:uid="{00000000-0002-0000-0E00-00000A000000}"/>
    <dataValidation allowBlank="1" showInputMessage="1" showErrorMessage="1" prompt="Enter School Name in this cell" sqref="D3" xr:uid="{00000000-0002-0000-0E00-00000B000000}"/>
    <dataValidation allowBlank="1" showInputMessage="1" showErrorMessage="1" prompt="Enter Total Assignable Hours in cell below" sqref="C5" xr:uid="{00000000-0002-0000-0E00-00000C000000}"/>
    <dataValidation allowBlank="1" showInputMessage="1" showErrorMessage="1" prompt="Total Assignable Hours Worked are automatically calculated in cell below" sqref="E5" xr:uid="{00000000-0002-0000-0E00-00000D000000}"/>
    <dataValidation allowBlank="1" showInputMessage="1" showErrorMessage="1" prompt="Regular Hours are automatically calculated in cell below" sqref="D5" xr:uid="{00000000-0002-0000-0E00-00000E000000}"/>
    <dataValidation allowBlank="1" showInputMessage="1" showErrorMessage="1" prompt="Enter Total Work Week Hours in this cell" sqref="C6" xr:uid="{00000000-0002-0000-0E00-00000F000000}"/>
    <dataValidation allowBlank="1" showInputMessage="1" showErrorMessage="1" prompt="Total Hours Worked are automatically calculated in this cell" sqref="D6:E6" xr:uid="{00000000-0002-0000-0E00-000010000000}"/>
    <dataValidation allowBlank="1" showInputMessage="1" showErrorMessage="1" prompt="Total Assignable Hours Worked to date automatically calculated in this cell." sqref="F6 J6" xr:uid="{00000000-0002-0000-0E00-000011000000}"/>
    <dataValidation allowBlank="1" showInputMessage="1" showErrorMessage="1" prompt="Total Assignable Hours Worked to date are automatically calculated in cell below" sqref="F5 J4" xr:uid="{00000000-0002-0000-0E00-000012000000}"/>
  </dataValidations>
  <hyperlinks>
    <hyperlink ref="K2" location="'Mon-Day 1-S1'!Print_Titles" display="MON | Day 1 - Sem 1" xr:uid="{00000000-0004-0000-0E00-000000000000}"/>
    <hyperlink ref="K3" location="'Tue-Day 2-S1'!Print_Titles" display="TUE | Day 2 - Sem 1" xr:uid="{00000000-0004-0000-0E00-000001000000}"/>
    <hyperlink ref="K4" location="'Wed-Day 3-S1'!Print_Titles" display="WED | Day 3 - Sem 1" xr:uid="{00000000-0004-0000-0E00-000002000000}"/>
    <hyperlink ref="K5" location="'Thu-Day 4-S1'!Print_Titles" display="THU | Day 4 - Sem 1" xr:uid="{00000000-0004-0000-0E00-000003000000}"/>
    <hyperlink ref="K6" location="'Fri-Day 5-S1'!Print_Titles" display="FRI | Day 5 - Sem 1" xr:uid="{00000000-0004-0000-0E00-000004000000}"/>
    <hyperlink ref="N2" location="'Day 6'!A1" display="Day 6 - Sem 1" xr:uid="{00000000-0004-0000-0E00-000005000000}"/>
    <hyperlink ref="N3" location="'Early Dismissal 1'!A1" display="Early Out 1 - Sem 1" xr:uid="{00000000-0004-0000-0E00-000006000000}"/>
    <hyperlink ref="N4" location="'Early Dismissal 2'!A1" display="Early Out 2 - Sem 1" xr:uid="{00000000-0004-0000-0E00-000007000000}"/>
    <hyperlink ref="K2:L2" location="'Mon-Day 1'!A1" display="MON | Day 1 - Sem 1" xr:uid="{00000000-0004-0000-0E00-000008000000}"/>
    <hyperlink ref="K3:L3" location="'Tue-Day 2'!A1" display="TUE | Day 2 - Sem 1" xr:uid="{00000000-0004-0000-0E00-000009000000}"/>
    <hyperlink ref="K4:L4" location="'Wed-Day 3'!A1" display="WED | Day 3 - Sem 1" xr:uid="{00000000-0004-0000-0E00-00000A000000}"/>
    <hyperlink ref="K5:L5" location="'Thu-Day 4'!A1" display="THU | Day 4 - Sem 1" xr:uid="{00000000-0004-0000-0E00-00000B000000}"/>
    <hyperlink ref="K6:L6" location="'Fri-Day 5'!A1" display="FRI | Day 5 - Sem 1" xr:uid="{00000000-0004-0000-0E00-00000C000000}"/>
  </hyperlinks>
  <printOptions horizontalCentered="1"/>
  <pageMargins left="0.25" right="0.25" top="0.75" bottom="0.75" header="0.3" footer="0.3"/>
  <pageSetup scale="46" fitToHeight="0" orientation="portrait" r:id="rId1"/>
  <headerFooter differentFirst="1">
    <oddFooter>Page &amp;P of &amp;N</oddFooter>
  </headerFooter>
  <drawing r:id="rId2"/>
  <legacyDrawing r:id="rId3"/>
  <tableParts count="1">
    <tablePart r:id="rId4"/>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4"/>
    <pageSetUpPr fitToPage="1"/>
  </sheetPr>
  <dimension ref="A1:P38"/>
  <sheetViews>
    <sheetView showGridLines="0" zoomScale="75" zoomScaleNormal="75" zoomScalePageLayoutView="75" workbookViewId="0">
      <pane xSplit="15" ySplit="7" topLeftCell="P8" activePane="bottomRight" state="frozen"/>
      <selection activeCell="C8" sqref="C8"/>
      <selection pane="topRight" activeCell="C8" sqref="C8"/>
      <selection pane="bottomLeft" activeCell="C8" sqref="C8"/>
      <selection pane="bottomRight" activeCell="C8" sqref="C8"/>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0.875" style="123" customWidth="1"/>
    <col min="9" max="9" width="15.875" style="123" customWidth="1"/>
    <col min="10" max="10" width="17.125" style="157" customWidth="1"/>
    <col min="11" max="11" width="12.125" style="123" customWidth="1"/>
    <col min="12" max="12" width="20.875" style="123" customWidth="1"/>
    <col min="13" max="13" width="13.125" style="123" customWidth="1"/>
    <col min="14" max="14" width="14.125" style="123" customWidth="1"/>
    <col min="15" max="15" width="10.125" style="123" customWidth="1"/>
    <col min="16" max="16" width="1.875" style="123" customWidth="1"/>
    <col min="17" max="16384" width="9" style="123"/>
  </cols>
  <sheetData>
    <row r="1" spans="1:16" ht="35.25" customHeight="1" thickTop="1" thickBot="1" x14ac:dyDescent="0.45">
      <c r="C1" s="562" t="s">
        <v>39</v>
      </c>
      <c r="D1" s="562"/>
      <c r="E1" s="562"/>
      <c r="F1" s="562"/>
      <c r="G1" s="562"/>
      <c r="H1" s="562"/>
      <c r="I1" s="562"/>
      <c r="J1" s="563"/>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8" customHeight="1" thickBot="1" x14ac:dyDescent="0.25">
      <c r="C4" s="146" t="s">
        <v>119</v>
      </c>
      <c r="D4" s="200">
        <f>'Detailed Summary'!H3</f>
        <v>0</v>
      </c>
      <c r="E4" s="146" t="s">
        <v>82</v>
      </c>
      <c r="F4" s="145">
        <f>IFERROR(E2*1200,0)</f>
        <v>1200</v>
      </c>
      <c r="G4" s="556" t="s">
        <v>181</v>
      </c>
      <c r="H4" s="557"/>
      <c r="I4" s="145">
        <f>August!C6</f>
        <v>1200</v>
      </c>
      <c r="J4" s="560"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1"/>
      <c r="K5" s="534" t="s">
        <v>114</v>
      </c>
      <c r="L5" s="535"/>
      <c r="M5" s="141">
        <f>'Detailed Summary'!C9+'Detailed Summary'!D9</f>
        <v>0</v>
      </c>
      <c r="N5" s="173"/>
      <c r="O5" s="136"/>
      <c r="P5" s="136"/>
    </row>
    <row r="6" spans="1:16" ht="28.5" customHeight="1" thickBot="1" x14ac:dyDescent="0.25">
      <c r="C6" s="183">
        <f>I4-E6</f>
        <v>1200</v>
      </c>
      <c r="D6" s="185">
        <f>SUM(J8:J37)/60</f>
        <v>0</v>
      </c>
      <c r="E6" s="187">
        <f>SUM(L8:L37)</f>
        <v>0</v>
      </c>
      <c r="F6" s="120">
        <f>August!F6+E6</f>
        <v>0</v>
      </c>
      <c r="G6" s="124"/>
      <c r="H6" s="124"/>
      <c r="J6" s="163">
        <f>WorkweekHours</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899999999999999" customHeight="1" x14ac:dyDescent="0.2">
      <c r="A8" s="123" t="b">
        <f>ISNA(_xlfn.XLOOKUP(TimeSheet_September[[#This Row],[Note For Other Assigned Duties]],Holidays[Event], Holidays[Event]))</f>
        <v>1</v>
      </c>
      <c r="C8" s="324">
        <f>August!C38+1</f>
        <v>46266</v>
      </c>
      <c r="D8" s="325"/>
      <c r="E8" s="326"/>
      <c r="F8" s="327"/>
      <c r="G8" s="326"/>
      <c r="H8" s="328" t="str">
        <f>IF(_xlfn.XLOOKUP(TimeSheet_September[[#This Row],[Date(s)]],Holidays[Date],Holidays[Event])=0,"",_xlfn.XLOOKUP(TimeSheet_September[[#This Row],[Date(s)]],Holidays[Date],Holidays[Event]))</f>
        <v/>
      </c>
      <c r="I8" s="329"/>
      <c r="J8" s="190">
        <f t="shared" ref="J8:J37" si="0">F8</f>
        <v>0</v>
      </c>
      <c r="K8" s="133">
        <f t="shared" ref="K8:K37" si="1">IFERROR(D8+E8+G8+I8,0)</f>
        <v>0</v>
      </c>
      <c r="L8" s="175">
        <f t="shared" ref="L8:L37" si="2">IFERROR(K8/60,0)</f>
        <v>0</v>
      </c>
    </row>
    <row r="9" spans="1:16" ht="19.899999999999999" customHeight="1" x14ac:dyDescent="0.2">
      <c r="A9" s="123" t="b">
        <f>ISNA(_xlfn.XLOOKUP(TimeSheet_September[[#This Row],[Note For Other Assigned Duties]],Holidays[Event], Holidays[Event]))</f>
        <v>1</v>
      </c>
      <c r="C9" s="324">
        <f>+C8+1</f>
        <v>46267</v>
      </c>
      <c r="D9" s="325"/>
      <c r="E9" s="326"/>
      <c r="F9" s="327"/>
      <c r="G9" s="326"/>
      <c r="H9" s="328" t="str">
        <f>IF(_xlfn.XLOOKUP(TimeSheet_September[[#This Row],[Date(s)]],Holidays[Date],Holidays[Event])=0,"",_xlfn.XLOOKUP(TimeSheet_September[[#This Row],[Date(s)]],Holidays[Date],Holidays[Event]))</f>
        <v/>
      </c>
      <c r="I9" s="329"/>
      <c r="J9" s="190">
        <f t="shared" si="0"/>
        <v>0</v>
      </c>
      <c r="K9" s="133">
        <f t="shared" si="1"/>
        <v>0</v>
      </c>
      <c r="L9" s="175">
        <f t="shared" si="2"/>
        <v>0</v>
      </c>
    </row>
    <row r="10" spans="1:16" ht="19.899999999999999" customHeight="1" x14ac:dyDescent="0.2">
      <c r="A10" s="123" t="b">
        <f>ISNA(_xlfn.XLOOKUP(TimeSheet_September[[#This Row],[Note For Other Assigned Duties]],Holidays[Event], Holidays[Event]))</f>
        <v>1</v>
      </c>
      <c r="C10" s="324">
        <f t="shared" ref="C10:C37" si="3">+C9+1</f>
        <v>46268</v>
      </c>
      <c r="D10" s="325"/>
      <c r="E10" s="326"/>
      <c r="F10" s="327"/>
      <c r="G10" s="326"/>
      <c r="H10" s="328" t="str">
        <f>IF(_xlfn.XLOOKUP(TimeSheet_September[[#This Row],[Date(s)]],Holidays[Date],Holidays[Event])=0,"",_xlfn.XLOOKUP(TimeSheet_September[[#This Row],[Date(s)]],Holidays[Date],Holidays[Event]))</f>
        <v/>
      </c>
      <c r="I10" s="329"/>
      <c r="J10" s="190">
        <f t="shared" si="0"/>
        <v>0</v>
      </c>
      <c r="K10" s="133">
        <f t="shared" si="1"/>
        <v>0</v>
      </c>
      <c r="L10" s="175">
        <f t="shared" si="2"/>
        <v>0</v>
      </c>
    </row>
    <row r="11" spans="1:16" ht="19.899999999999999" customHeight="1" x14ac:dyDescent="0.2">
      <c r="A11" s="123" t="b">
        <f>ISNA(_xlfn.XLOOKUP(TimeSheet_September[[#This Row],[Note For Other Assigned Duties]],Holidays[Event], Holidays[Event]))</f>
        <v>1</v>
      </c>
      <c r="C11" s="324">
        <f t="shared" si="3"/>
        <v>46269</v>
      </c>
      <c r="D11" s="325"/>
      <c r="E11" s="326"/>
      <c r="F11" s="327"/>
      <c r="G11" s="326"/>
      <c r="H11" s="328" t="str">
        <f>IF(_xlfn.XLOOKUP(TimeSheet_September[[#This Row],[Date(s)]],Holidays[Date],Holidays[Event])=0,"",_xlfn.XLOOKUP(TimeSheet_September[[#This Row],[Date(s)]],Holidays[Date],Holidays[Event]))</f>
        <v/>
      </c>
      <c r="I11" s="329"/>
      <c r="J11" s="190">
        <f t="shared" si="0"/>
        <v>0</v>
      </c>
      <c r="K11" s="133">
        <f t="shared" si="1"/>
        <v>0</v>
      </c>
      <c r="L11" s="175">
        <f t="shared" si="2"/>
        <v>0</v>
      </c>
    </row>
    <row r="12" spans="1:16" ht="19.899999999999999" customHeight="1" x14ac:dyDescent="0.2">
      <c r="A12" s="123" t="b">
        <f>ISNA(_xlfn.XLOOKUP(TimeSheet_September[[#This Row],[Note For Other Assigned Duties]],Holidays[Event], Holidays[Event]))</f>
        <v>1</v>
      </c>
      <c r="C12" s="324">
        <f t="shared" si="3"/>
        <v>46270</v>
      </c>
      <c r="D12" s="325"/>
      <c r="E12" s="326"/>
      <c r="F12" s="327"/>
      <c r="G12" s="326"/>
      <c r="H12" s="328" t="str">
        <f>IF(_xlfn.XLOOKUP(TimeSheet_September[[#This Row],[Date(s)]],Holidays[Date],Holidays[Event])=0,"",_xlfn.XLOOKUP(TimeSheet_September[[#This Row],[Date(s)]],Holidays[Date],Holidays[Event]))</f>
        <v/>
      </c>
      <c r="I12" s="329"/>
      <c r="J12" s="190">
        <f t="shared" si="0"/>
        <v>0</v>
      </c>
      <c r="K12" s="133">
        <f t="shared" si="1"/>
        <v>0</v>
      </c>
      <c r="L12" s="175">
        <f t="shared" si="2"/>
        <v>0</v>
      </c>
    </row>
    <row r="13" spans="1:16" ht="19.899999999999999" customHeight="1" x14ac:dyDescent="0.2">
      <c r="A13" s="123" t="b">
        <f>ISNA(_xlfn.XLOOKUP(TimeSheet_September[[#This Row],[Note For Other Assigned Duties]],Holidays[Event], Holidays[Event]))</f>
        <v>1</v>
      </c>
      <c r="C13" s="324">
        <f t="shared" si="3"/>
        <v>46271</v>
      </c>
      <c r="D13" s="325"/>
      <c r="E13" s="326"/>
      <c r="F13" s="327"/>
      <c r="G13" s="326"/>
      <c r="H13" s="328" t="str">
        <f>IF(_xlfn.XLOOKUP(TimeSheet_September[[#This Row],[Date(s)]],Holidays[Date],Holidays[Event])=0,"",_xlfn.XLOOKUP(TimeSheet_September[[#This Row],[Date(s)]],Holidays[Date],Holidays[Event]))</f>
        <v/>
      </c>
      <c r="I13" s="329"/>
      <c r="J13" s="190">
        <f t="shared" si="0"/>
        <v>0</v>
      </c>
      <c r="K13" s="133">
        <f t="shared" si="1"/>
        <v>0</v>
      </c>
      <c r="L13" s="175">
        <f t="shared" si="2"/>
        <v>0</v>
      </c>
    </row>
    <row r="14" spans="1:16" ht="19.899999999999999" customHeight="1" x14ac:dyDescent="0.2">
      <c r="A14" s="123" t="b">
        <f>ISNA(_xlfn.XLOOKUP(TimeSheet_September[[#This Row],[Note For Other Assigned Duties]],Holidays[Event], Holidays[Event]))</f>
        <v>0</v>
      </c>
      <c r="C14" s="324">
        <f t="shared" si="3"/>
        <v>46272</v>
      </c>
      <c r="D14" s="325"/>
      <c r="E14" s="326"/>
      <c r="F14" s="327"/>
      <c r="G14" s="326"/>
      <c r="H14" s="328" t="str">
        <f>IF(_xlfn.XLOOKUP(TimeSheet_September[[#This Row],[Date(s)]],Holidays[Date],Holidays[Event])=0,"",_xlfn.XLOOKUP(TimeSheet_September[[#This Row],[Date(s)]],Holidays[Date],Holidays[Event]))</f>
        <v>Labour Day</v>
      </c>
      <c r="I14" s="329"/>
      <c r="J14" s="190">
        <f t="shared" si="0"/>
        <v>0</v>
      </c>
      <c r="K14" s="133">
        <f t="shared" si="1"/>
        <v>0</v>
      </c>
      <c r="L14" s="175">
        <f t="shared" si="2"/>
        <v>0</v>
      </c>
    </row>
    <row r="15" spans="1:16" ht="19.899999999999999" customHeight="1" x14ac:dyDescent="0.2">
      <c r="A15" s="123" t="b">
        <f>ISNA(_xlfn.XLOOKUP(TimeSheet_September[[#This Row],[Note For Other Assigned Duties]],Holidays[Event], Holidays[Event]))</f>
        <v>1</v>
      </c>
      <c r="C15" s="324">
        <f t="shared" si="3"/>
        <v>46273</v>
      </c>
      <c r="D15" s="325"/>
      <c r="E15" s="326"/>
      <c r="F15" s="327"/>
      <c r="G15" s="326"/>
      <c r="H15" s="328" t="str">
        <f>IF(_xlfn.XLOOKUP(TimeSheet_September[[#This Row],[Date(s)]],Holidays[Date],Holidays[Event])=0,"",_xlfn.XLOOKUP(TimeSheet_September[[#This Row],[Date(s)]],Holidays[Date],Holidays[Event]))</f>
        <v/>
      </c>
      <c r="I15" s="329"/>
      <c r="J15" s="190">
        <f t="shared" si="0"/>
        <v>0</v>
      </c>
      <c r="K15" s="133">
        <f t="shared" si="1"/>
        <v>0</v>
      </c>
      <c r="L15" s="175">
        <f t="shared" si="2"/>
        <v>0</v>
      </c>
    </row>
    <row r="16" spans="1:16" ht="19.899999999999999" customHeight="1" x14ac:dyDescent="0.2">
      <c r="A16" s="123" t="b">
        <f>ISNA(_xlfn.XLOOKUP(TimeSheet_September[[#This Row],[Note For Other Assigned Duties]],Holidays[Event], Holidays[Event]))</f>
        <v>1</v>
      </c>
      <c r="C16" s="324">
        <f t="shared" si="3"/>
        <v>46274</v>
      </c>
      <c r="D16" s="325"/>
      <c r="E16" s="326"/>
      <c r="F16" s="327"/>
      <c r="G16" s="326"/>
      <c r="H16" s="328" t="str">
        <f>IF(_xlfn.XLOOKUP(TimeSheet_September[[#This Row],[Date(s)]],Holidays[Date],Holidays[Event])=0,"",_xlfn.XLOOKUP(TimeSheet_September[[#This Row],[Date(s)]],Holidays[Date],Holidays[Event]))</f>
        <v/>
      </c>
      <c r="I16" s="329"/>
      <c r="J16" s="190">
        <f t="shared" si="0"/>
        <v>0</v>
      </c>
      <c r="K16" s="133">
        <f t="shared" si="1"/>
        <v>0</v>
      </c>
      <c r="L16" s="175">
        <f t="shared" si="2"/>
        <v>0</v>
      </c>
    </row>
    <row r="17" spans="1:12" ht="19.899999999999999" customHeight="1" x14ac:dyDescent="0.2">
      <c r="A17" s="123" t="b">
        <f>ISNA(_xlfn.XLOOKUP(TimeSheet_September[[#This Row],[Note For Other Assigned Duties]],Holidays[Event], Holidays[Event]))</f>
        <v>1</v>
      </c>
      <c r="C17" s="324">
        <f t="shared" si="3"/>
        <v>46275</v>
      </c>
      <c r="D17" s="325"/>
      <c r="E17" s="326"/>
      <c r="F17" s="327"/>
      <c r="G17" s="326"/>
      <c r="H17" s="328" t="str">
        <f>IF(_xlfn.XLOOKUP(TimeSheet_September[[#This Row],[Date(s)]],Holidays[Date],Holidays[Event])=0,"",_xlfn.XLOOKUP(TimeSheet_September[[#This Row],[Date(s)]],Holidays[Date],Holidays[Event]))</f>
        <v/>
      </c>
      <c r="I17" s="329"/>
      <c r="J17" s="190">
        <f t="shared" si="0"/>
        <v>0</v>
      </c>
      <c r="K17" s="133">
        <f t="shared" si="1"/>
        <v>0</v>
      </c>
      <c r="L17" s="175">
        <f t="shared" si="2"/>
        <v>0</v>
      </c>
    </row>
    <row r="18" spans="1:12" ht="19.899999999999999" customHeight="1" x14ac:dyDescent="0.2">
      <c r="A18" s="123" t="b">
        <f>ISNA(_xlfn.XLOOKUP(TimeSheet_September[[#This Row],[Note For Other Assigned Duties]],Holidays[Event], Holidays[Event]))</f>
        <v>1</v>
      </c>
      <c r="C18" s="324">
        <f t="shared" si="3"/>
        <v>46276</v>
      </c>
      <c r="D18" s="325"/>
      <c r="E18" s="326"/>
      <c r="F18" s="327"/>
      <c r="G18" s="326"/>
      <c r="H18" s="328" t="str">
        <f>IF(_xlfn.XLOOKUP(TimeSheet_September[[#This Row],[Date(s)]],Holidays[Date],Holidays[Event])=0,"",_xlfn.XLOOKUP(TimeSheet_September[[#This Row],[Date(s)]],Holidays[Date],Holidays[Event]))</f>
        <v/>
      </c>
      <c r="I18" s="329"/>
      <c r="J18" s="190">
        <f t="shared" si="0"/>
        <v>0</v>
      </c>
      <c r="K18" s="133">
        <f t="shared" si="1"/>
        <v>0</v>
      </c>
      <c r="L18" s="175">
        <f t="shared" si="2"/>
        <v>0</v>
      </c>
    </row>
    <row r="19" spans="1:12" ht="19.899999999999999" customHeight="1" x14ac:dyDescent="0.2">
      <c r="A19" s="123" t="b">
        <f>ISNA(_xlfn.XLOOKUP(TimeSheet_September[[#This Row],[Note For Other Assigned Duties]],Holidays[Event], Holidays[Event]))</f>
        <v>1</v>
      </c>
      <c r="C19" s="324">
        <f t="shared" si="3"/>
        <v>46277</v>
      </c>
      <c r="D19" s="325"/>
      <c r="E19" s="326"/>
      <c r="F19" s="327"/>
      <c r="G19" s="326"/>
      <c r="H19" s="328" t="str">
        <f>IF(_xlfn.XLOOKUP(TimeSheet_September[[#This Row],[Date(s)]],Holidays[Date],Holidays[Event])=0,"",_xlfn.XLOOKUP(TimeSheet_September[[#This Row],[Date(s)]],Holidays[Date],Holidays[Event]))</f>
        <v/>
      </c>
      <c r="I19" s="329"/>
      <c r="J19" s="190">
        <f t="shared" si="0"/>
        <v>0</v>
      </c>
      <c r="K19" s="133">
        <f t="shared" si="1"/>
        <v>0</v>
      </c>
      <c r="L19" s="175">
        <f t="shared" si="2"/>
        <v>0</v>
      </c>
    </row>
    <row r="20" spans="1:12" ht="19.899999999999999" customHeight="1" x14ac:dyDescent="0.2">
      <c r="A20" s="123" t="b">
        <f>ISNA(_xlfn.XLOOKUP(TimeSheet_September[[#This Row],[Note For Other Assigned Duties]],Holidays[Event], Holidays[Event]))</f>
        <v>1</v>
      </c>
      <c r="C20" s="324">
        <f t="shared" si="3"/>
        <v>46278</v>
      </c>
      <c r="D20" s="325"/>
      <c r="E20" s="326"/>
      <c r="F20" s="327"/>
      <c r="G20" s="326"/>
      <c r="H20" s="328" t="str">
        <f>IF(_xlfn.XLOOKUP(TimeSheet_September[[#This Row],[Date(s)]],Holidays[Date],Holidays[Event])=0,"",_xlfn.XLOOKUP(TimeSheet_September[[#This Row],[Date(s)]],Holidays[Date],Holidays[Event]))</f>
        <v/>
      </c>
      <c r="I20" s="329"/>
      <c r="J20" s="190">
        <f t="shared" si="0"/>
        <v>0</v>
      </c>
      <c r="K20" s="133">
        <f t="shared" si="1"/>
        <v>0</v>
      </c>
      <c r="L20" s="175">
        <f t="shared" si="2"/>
        <v>0</v>
      </c>
    </row>
    <row r="21" spans="1:12" ht="19.899999999999999" customHeight="1" x14ac:dyDescent="0.2">
      <c r="A21" s="123" t="b">
        <f>ISNA(_xlfn.XLOOKUP(TimeSheet_September[[#This Row],[Note For Other Assigned Duties]],Holidays[Event], Holidays[Event]))</f>
        <v>1</v>
      </c>
      <c r="C21" s="324">
        <f t="shared" si="3"/>
        <v>46279</v>
      </c>
      <c r="D21" s="325"/>
      <c r="E21" s="326"/>
      <c r="F21" s="327"/>
      <c r="G21" s="326"/>
      <c r="H21" s="328" t="str">
        <f>IF(_xlfn.XLOOKUP(TimeSheet_September[[#This Row],[Date(s)]],Holidays[Date],Holidays[Event])=0,"",_xlfn.XLOOKUP(TimeSheet_September[[#This Row],[Date(s)]],Holidays[Date],Holidays[Event]))</f>
        <v/>
      </c>
      <c r="I21" s="329"/>
      <c r="J21" s="190">
        <f t="shared" si="0"/>
        <v>0</v>
      </c>
      <c r="K21" s="133">
        <f t="shared" si="1"/>
        <v>0</v>
      </c>
      <c r="L21" s="175">
        <f t="shared" si="2"/>
        <v>0</v>
      </c>
    </row>
    <row r="22" spans="1:12" ht="19.899999999999999" customHeight="1" x14ac:dyDescent="0.2">
      <c r="A22" s="123" t="b">
        <f>ISNA(_xlfn.XLOOKUP(TimeSheet_September[[#This Row],[Note For Other Assigned Duties]],Holidays[Event], Holidays[Event]))</f>
        <v>1</v>
      </c>
      <c r="C22" s="324">
        <f t="shared" si="3"/>
        <v>46280</v>
      </c>
      <c r="D22" s="325"/>
      <c r="E22" s="326"/>
      <c r="F22" s="327"/>
      <c r="G22" s="326"/>
      <c r="H22" s="328" t="str">
        <f>IF(_xlfn.XLOOKUP(TimeSheet_September[[#This Row],[Date(s)]],Holidays[Date],Holidays[Event])=0,"",_xlfn.XLOOKUP(TimeSheet_September[[#This Row],[Date(s)]],Holidays[Date],Holidays[Event]))</f>
        <v/>
      </c>
      <c r="I22" s="329"/>
      <c r="J22" s="190">
        <f t="shared" si="0"/>
        <v>0</v>
      </c>
      <c r="K22" s="133">
        <f t="shared" si="1"/>
        <v>0</v>
      </c>
      <c r="L22" s="175">
        <f t="shared" si="2"/>
        <v>0</v>
      </c>
    </row>
    <row r="23" spans="1:12" ht="19.899999999999999" customHeight="1" x14ac:dyDescent="0.2">
      <c r="A23" s="123" t="b">
        <f>ISNA(_xlfn.XLOOKUP(TimeSheet_September[[#This Row],[Note For Other Assigned Duties]],Holidays[Event], Holidays[Event]))</f>
        <v>1</v>
      </c>
      <c r="C23" s="324">
        <f t="shared" si="3"/>
        <v>46281</v>
      </c>
      <c r="D23" s="325"/>
      <c r="E23" s="326"/>
      <c r="F23" s="327"/>
      <c r="G23" s="326"/>
      <c r="H23" s="328" t="str">
        <f>IF(_xlfn.XLOOKUP(TimeSheet_September[[#This Row],[Date(s)]],Holidays[Date],Holidays[Event])=0,"",_xlfn.XLOOKUP(TimeSheet_September[[#This Row],[Date(s)]],Holidays[Date],Holidays[Event]))</f>
        <v/>
      </c>
      <c r="I23" s="329"/>
      <c r="J23" s="190">
        <f t="shared" si="0"/>
        <v>0</v>
      </c>
      <c r="K23" s="133">
        <f t="shared" si="1"/>
        <v>0</v>
      </c>
      <c r="L23" s="175">
        <f t="shared" si="2"/>
        <v>0</v>
      </c>
    </row>
    <row r="24" spans="1:12" ht="19.899999999999999" customHeight="1" x14ac:dyDescent="0.2">
      <c r="A24" s="123" t="b">
        <f>ISNA(_xlfn.XLOOKUP(TimeSheet_September[[#This Row],[Note For Other Assigned Duties]],Holidays[Event], Holidays[Event]))</f>
        <v>1</v>
      </c>
      <c r="C24" s="324">
        <f t="shared" si="3"/>
        <v>46282</v>
      </c>
      <c r="D24" s="325"/>
      <c r="E24" s="326"/>
      <c r="F24" s="327"/>
      <c r="G24" s="326"/>
      <c r="H24" s="328" t="str">
        <f>IF(_xlfn.XLOOKUP(TimeSheet_September[[#This Row],[Date(s)]],Holidays[Date],Holidays[Event])=0,"",_xlfn.XLOOKUP(TimeSheet_September[[#This Row],[Date(s)]],Holidays[Date],Holidays[Event]))</f>
        <v/>
      </c>
      <c r="I24" s="329"/>
      <c r="J24" s="190">
        <f t="shared" si="0"/>
        <v>0</v>
      </c>
      <c r="K24" s="133">
        <f t="shared" si="1"/>
        <v>0</v>
      </c>
      <c r="L24" s="175">
        <f t="shared" si="2"/>
        <v>0</v>
      </c>
    </row>
    <row r="25" spans="1:12" ht="19.899999999999999" customHeight="1" x14ac:dyDescent="0.2">
      <c r="A25" s="123" t="b">
        <f>ISNA(_xlfn.XLOOKUP(TimeSheet_September[[#This Row],[Note For Other Assigned Duties]],Holidays[Event], Holidays[Event]))</f>
        <v>1</v>
      </c>
      <c r="C25" s="324">
        <f t="shared" si="3"/>
        <v>46283</v>
      </c>
      <c r="D25" s="325"/>
      <c r="E25" s="326"/>
      <c r="F25" s="327"/>
      <c r="G25" s="326"/>
      <c r="H25" s="328" t="str">
        <f>IF(_xlfn.XLOOKUP(TimeSheet_September[[#This Row],[Date(s)]],Holidays[Date],Holidays[Event])=0,"",_xlfn.XLOOKUP(TimeSheet_September[[#This Row],[Date(s)]],Holidays[Date],Holidays[Event]))</f>
        <v/>
      </c>
      <c r="I25" s="329"/>
      <c r="J25" s="190">
        <f t="shared" si="0"/>
        <v>0</v>
      </c>
      <c r="K25" s="133">
        <f t="shared" si="1"/>
        <v>0</v>
      </c>
      <c r="L25" s="175">
        <f t="shared" si="2"/>
        <v>0</v>
      </c>
    </row>
    <row r="26" spans="1:12" ht="19.899999999999999" customHeight="1" x14ac:dyDescent="0.2">
      <c r="A26" s="123" t="b">
        <f>ISNA(_xlfn.XLOOKUP(TimeSheet_September[[#This Row],[Note For Other Assigned Duties]],Holidays[Event], Holidays[Event]))</f>
        <v>1</v>
      </c>
      <c r="C26" s="324">
        <f t="shared" si="3"/>
        <v>46284</v>
      </c>
      <c r="D26" s="325"/>
      <c r="E26" s="326"/>
      <c r="F26" s="327"/>
      <c r="G26" s="326"/>
      <c r="H26" s="328" t="str">
        <f>IF(_xlfn.XLOOKUP(TimeSheet_September[[#This Row],[Date(s)]],Holidays[Date],Holidays[Event])=0,"",_xlfn.XLOOKUP(TimeSheet_September[[#This Row],[Date(s)]],Holidays[Date],Holidays[Event]))</f>
        <v/>
      </c>
      <c r="I26" s="329"/>
      <c r="J26" s="190">
        <f t="shared" si="0"/>
        <v>0</v>
      </c>
      <c r="K26" s="133">
        <f t="shared" si="1"/>
        <v>0</v>
      </c>
      <c r="L26" s="175">
        <f t="shared" si="2"/>
        <v>0</v>
      </c>
    </row>
    <row r="27" spans="1:12" ht="19.899999999999999" customHeight="1" x14ac:dyDescent="0.2">
      <c r="A27" s="123" t="b">
        <f>ISNA(_xlfn.XLOOKUP(TimeSheet_September[[#This Row],[Note For Other Assigned Duties]],Holidays[Event], Holidays[Event]))</f>
        <v>1</v>
      </c>
      <c r="C27" s="324">
        <f t="shared" si="3"/>
        <v>46285</v>
      </c>
      <c r="D27" s="325"/>
      <c r="E27" s="326"/>
      <c r="F27" s="327"/>
      <c r="G27" s="326"/>
      <c r="H27" s="328" t="str">
        <f>IF(_xlfn.XLOOKUP(TimeSheet_September[[#This Row],[Date(s)]],Holidays[Date],Holidays[Event])=0,"",_xlfn.XLOOKUP(TimeSheet_September[[#This Row],[Date(s)]],Holidays[Date],Holidays[Event]))</f>
        <v/>
      </c>
      <c r="I27" s="329"/>
      <c r="J27" s="190">
        <f t="shared" si="0"/>
        <v>0</v>
      </c>
      <c r="K27" s="133">
        <f t="shared" si="1"/>
        <v>0</v>
      </c>
      <c r="L27" s="175">
        <f t="shared" si="2"/>
        <v>0</v>
      </c>
    </row>
    <row r="28" spans="1:12" ht="19.899999999999999" customHeight="1" x14ac:dyDescent="0.2">
      <c r="A28" s="123" t="b">
        <f>ISNA(_xlfn.XLOOKUP(TimeSheet_September[[#This Row],[Note For Other Assigned Duties]],Holidays[Event], Holidays[Event]))</f>
        <v>1</v>
      </c>
      <c r="C28" s="324">
        <f t="shared" si="3"/>
        <v>46286</v>
      </c>
      <c r="D28" s="325"/>
      <c r="E28" s="326"/>
      <c r="F28" s="327"/>
      <c r="G28" s="326"/>
      <c r="H28" s="328" t="str">
        <f>IF(_xlfn.XLOOKUP(TimeSheet_September[[#This Row],[Date(s)]],Holidays[Date],Holidays[Event])=0,"",_xlfn.XLOOKUP(TimeSheet_September[[#This Row],[Date(s)]],Holidays[Date],Holidays[Event]))</f>
        <v/>
      </c>
      <c r="I28" s="329"/>
      <c r="J28" s="190">
        <f t="shared" si="0"/>
        <v>0</v>
      </c>
      <c r="K28" s="133">
        <f t="shared" si="1"/>
        <v>0</v>
      </c>
      <c r="L28" s="175">
        <f t="shared" si="2"/>
        <v>0</v>
      </c>
    </row>
    <row r="29" spans="1:12" ht="19.899999999999999" customHeight="1" x14ac:dyDescent="0.2">
      <c r="A29" s="123" t="b">
        <f>ISNA(_xlfn.XLOOKUP(TimeSheet_September[[#This Row],[Note For Other Assigned Duties]],Holidays[Event], Holidays[Event]))</f>
        <v>1</v>
      </c>
      <c r="C29" s="324">
        <f t="shared" si="3"/>
        <v>46287</v>
      </c>
      <c r="D29" s="325"/>
      <c r="E29" s="326"/>
      <c r="F29" s="327"/>
      <c r="G29" s="326"/>
      <c r="H29" s="328" t="str">
        <f>IF(_xlfn.XLOOKUP(TimeSheet_September[[#This Row],[Date(s)]],Holidays[Date],Holidays[Event])=0,"",_xlfn.XLOOKUP(TimeSheet_September[[#This Row],[Date(s)]],Holidays[Date],Holidays[Event]))</f>
        <v/>
      </c>
      <c r="I29" s="329"/>
      <c r="J29" s="190">
        <f t="shared" si="0"/>
        <v>0</v>
      </c>
      <c r="K29" s="133">
        <f t="shared" si="1"/>
        <v>0</v>
      </c>
      <c r="L29" s="175">
        <f t="shared" si="2"/>
        <v>0</v>
      </c>
    </row>
    <row r="30" spans="1:12" ht="19.899999999999999" customHeight="1" x14ac:dyDescent="0.2">
      <c r="A30" s="123" t="b">
        <f>ISNA(_xlfn.XLOOKUP(TimeSheet_September[[#This Row],[Note For Other Assigned Duties]],Holidays[Event], Holidays[Event]))</f>
        <v>1</v>
      </c>
      <c r="C30" s="324">
        <f t="shared" si="3"/>
        <v>46288</v>
      </c>
      <c r="D30" s="325"/>
      <c r="E30" s="326"/>
      <c r="F30" s="327"/>
      <c r="G30" s="326"/>
      <c r="H30" s="328" t="str">
        <f>IF(_xlfn.XLOOKUP(TimeSheet_September[[#This Row],[Date(s)]],Holidays[Date],Holidays[Event])=0,"",_xlfn.XLOOKUP(TimeSheet_September[[#This Row],[Date(s)]],Holidays[Date],Holidays[Event]))</f>
        <v/>
      </c>
      <c r="I30" s="329"/>
      <c r="J30" s="190">
        <f t="shared" si="0"/>
        <v>0</v>
      </c>
      <c r="K30" s="133">
        <f t="shared" si="1"/>
        <v>0</v>
      </c>
      <c r="L30" s="175">
        <f t="shared" si="2"/>
        <v>0</v>
      </c>
    </row>
    <row r="31" spans="1:12" ht="19.899999999999999" customHeight="1" x14ac:dyDescent="0.2">
      <c r="A31" s="123" t="b">
        <f>ISNA(_xlfn.XLOOKUP(TimeSheet_September[[#This Row],[Note For Other Assigned Duties]],Holidays[Event], Holidays[Event]))</f>
        <v>1</v>
      </c>
      <c r="C31" s="324">
        <f t="shared" si="3"/>
        <v>46289</v>
      </c>
      <c r="D31" s="325"/>
      <c r="E31" s="326"/>
      <c r="F31" s="327"/>
      <c r="G31" s="326"/>
      <c r="H31" s="328" t="str">
        <f>IF(_xlfn.XLOOKUP(TimeSheet_September[[#This Row],[Date(s)]],Holidays[Date],Holidays[Event])=0,"",_xlfn.XLOOKUP(TimeSheet_September[[#This Row],[Date(s)]],Holidays[Date],Holidays[Event]))</f>
        <v/>
      </c>
      <c r="I31" s="329"/>
      <c r="J31" s="190">
        <f t="shared" si="0"/>
        <v>0</v>
      </c>
      <c r="K31" s="133">
        <f t="shared" si="1"/>
        <v>0</v>
      </c>
      <c r="L31" s="175">
        <f t="shared" si="2"/>
        <v>0</v>
      </c>
    </row>
    <row r="32" spans="1:12" ht="19.899999999999999" customHeight="1" x14ac:dyDescent="0.2">
      <c r="A32" s="123" t="b">
        <f>ISNA(_xlfn.XLOOKUP(TimeSheet_September[[#This Row],[Note For Other Assigned Duties]],Holidays[Event], Holidays[Event]))</f>
        <v>1</v>
      </c>
      <c r="C32" s="324">
        <f t="shared" si="3"/>
        <v>46290</v>
      </c>
      <c r="D32" s="325"/>
      <c r="E32" s="326"/>
      <c r="F32" s="327"/>
      <c r="G32" s="326"/>
      <c r="H32" s="328" t="str">
        <f>IF(_xlfn.XLOOKUP(TimeSheet_September[[#This Row],[Date(s)]],Holidays[Date],Holidays[Event])=0,"",_xlfn.XLOOKUP(TimeSheet_September[[#This Row],[Date(s)]],Holidays[Date],Holidays[Event]))</f>
        <v/>
      </c>
      <c r="I32" s="329"/>
      <c r="J32" s="190">
        <f t="shared" si="0"/>
        <v>0</v>
      </c>
      <c r="K32" s="133">
        <f t="shared" si="1"/>
        <v>0</v>
      </c>
      <c r="L32" s="175">
        <f t="shared" si="2"/>
        <v>0</v>
      </c>
    </row>
    <row r="33" spans="1:12" ht="19.899999999999999" customHeight="1" x14ac:dyDescent="0.2">
      <c r="A33" s="123" t="b">
        <f>ISNA(_xlfn.XLOOKUP(TimeSheet_September[[#This Row],[Note For Other Assigned Duties]],Holidays[Event], Holidays[Event]))</f>
        <v>1</v>
      </c>
      <c r="C33" s="324">
        <f t="shared" si="3"/>
        <v>46291</v>
      </c>
      <c r="D33" s="325"/>
      <c r="E33" s="326"/>
      <c r="F33" s="327"/>
      <c r="G33" s="326"/>
      <c r="H33" s="328" t="str">
        <f>IF(_xlfn.XLOOKUP(TimeSheet_September[[#This Row],[Date(s)]],Holidays[Date],Holidays[Event])=0,"",_xlfn.XLOOKUP(TimeSheet_September[[#This Row],[Date(s)]],Holidays[Date],Holidays[Event]))</f>
        <v/>
      </c>
      <c r="I33" s="329"/>
      <c r="J33" s="190">
        <f t="shared" si="0"/>
        <v>0</v>
      </c>
      <c r="K33" s="133">
        <f t="shared" si="1"/>
        <v>0</v>
      </c>
      <c r="L33" s="175">
        <f t="shared" si="2"/>
        <v>0</v>
      </c>
    </row>
    <row r="34" spans="1:12" ht="19.899999999999999" customHeight="1" x14ac:dyDescent="0.2">
      <c r="A34" s="123" t="b">
        <f>ISNA(_xlfn.XLOOKUP(TimeSheet_September[[#This Row],[Note For Other Assigned Duties]],Holidays[Event], Holidays[Event]))</f>
        <v>1</v>
      </c>
      <c r="C34" s="324">
        <f t="shared" si="3"/>
        <v>46292</v>
      </c>
      <c r="D34" s="325"/>
      <c r="E34" s="326"/>
      <c r="F34" s="327"/>
      <c r="G34" s="326"/>
      <c r="H34" s="328" t="str">
        <f>IF(_xlfn.XLOOKUP(TimeSheet_September[[#This Row],[Date(s)]],Holidays[Date],Holidays[Event])=0,"",_xlfn.XLOOKUP(TimeSheet_September[[#This Row],[Date(s)]],Holidays[Date],Holidays[Event]))</f>
        <v/>
      </c>
      <c r="I34" s="329"/>
      <c r="J34" s="190">
        <f t="shared" si="0"/>
        <v>0</v>
      </c>
      <c r="K34" s="133">
        <f t="shared" si="1"/>
        <v>0</v>
      </c>
      <c r="L34" s="175">
        <f t="shared" si="2"/>
        <v>0</v>
      </c>
    </row>
    <row r="35" spans="1:12" ht="19.899999999999999" customHeight="1" x14ac:dyDescent="0.2">
      <c r="A35" s="123" t="b">
        <f>ISNA(_xlfn.XLOOKUP(TimeSheet_September[[#This Row],[Note For Other Assigned Duties]],Holidays[Event], Holidays[Event]))</f>
        <v>1</v>
      </c>
      <c r="C35" s="324">
        <f t="shared" si="3"/>
        <v>46293</v>
      </c>
      <c r="D35" s="325"/>
      <c r="E35" s="326"/>
      <c r="F35" s="327"/>
      <c r="G35" s="326"/>
      <c r="H35" s="328" t="str">
        <f>IF(_xlfn.XLOOKUP(TimeSheet_September[[#This Row],[Date(s)]],Holidays[Date],Holidays[Event])=0,"",_xlfn.XLOOKUP(TimeSheet_September[[#This Row],[Date(s)]],Holidays[Date],Holidays[Event]))</f>
        <v/>
      </c>
      <c r="I35" s="329"/>
      <c r="J35" s="190">
        <f t="shared" si="0"/>
        <v>0</v>
      </c>
      <c r="K35" s="133">
        <f t="shared" si="1"/>
        <v>0</v>
      </c>
      <c r="L35" s="175">
        <f t="shared" si="2"/>
        <v>0</v>
      </c>
    </row>
    <row r="36" spans="1:12" ht="19.899999999999999" customHeight="1" x14ac:dyDescent="0.2">
      <c r="A36" s="123" t="b">
        <f>ISNA(_xlfn.XLOOKUP(TimeSheet_September[[#This Row],[Note For Other Assigned Duties]],Holidays[Event], Holidays[Event]))</f>
        <v>1</v>
      </c>
      <c r="C36" s="324">
        <f t="shared" si="3"/>
        <v>46294</v>
      </c>
      <c r="D36" s="325"/>
      <c r="E36" s="326"/>
      <c r="F36" s="327"/>
      <c r="G36" s="326"/>
      <c r="H36" s="328" t="str">
        <f>IF(_xlfn.XLOOKUP(TimeSheet_September[[#This Row],[Date(s)]],Holidays[Date],Holidays[Event])=0,"",_xlfn.XLOOKUP(TimeSheet_September[[#This Row],[Date(s)]],Holidays[Date],Holidays[Event]))</f>
        <v/>
      </c>
      <c r="I36" s="329"/>
      <c r="J36" s="190">
        <f t="shared" si="0"/>
        <v>0</v>
      </c>
      <c r="K36" s="133">
        <f t="shared" si="1"/>
        <v>0</v>
      </c>
      <c r="L36" s="175">
        <f t="shared" si="2"/>
        <v>0</v>
      </c>
    </row>
    <row r="37" spans="1:12" ht="19.899999999999999" customHeight="1" thickBot="1" x14ac:dyDescent="0.25">
      <c r="A37" s="123" t="b">
        <f>ISNA(_xlfn.XLOOKUP(TimeSheet_September[[#This Row],[Note For Other Assigned Duties]],Holidays[Event], Holidays[Event]))</f>
        <v>0</v>
      </c>
      <c r="C37" s="324">
        <f t="shared" si="3"/>
        <v>46295</v>
      </c>
      <c r="D37" s="325"/>
      <c r="E37" s="326"/>
      <c r="F37" s="327"/>
      <c r="G37" s="326"/>
      <c r="H37" s="328" t="str">
        <f>IF(_xlfn.XLOOKUP(TimeSheet_September[[#This Row],[Date(s)]],Holidays[Date],Holidays[Event])=0,"",_xlfn.XLOOKUP(TimeSheet_September[[#This Row],[Date(s)]],Holidays[Date],Holidays[Event]))</f>
        <v>National Truth and Reconciliation Day</v>
      </c>
      <c r="I37" s="329"/>
      <c r="J37" s="191">
        <f t="shared" si="0"/>
        <v>0</v>
      </c>
      <c r="K37" s="188">
        <f t="shared" si="1"/>
        <v>0</v>
      </c>
      <c r="L37" s="176">
        <f t="shared" si="2"/>
        <v>0</v>
      </c>
    </row>
    <row r="38" spans="1:12" ht="20.25" customHeight="1" thickTop="1" x14ac:dyDescent="0.2">
      <c r="C38" s="158"/>
      <c r="D38" s="158"/>
      <c r="E38" s="158"/>
      <c r="F38" s="158"/>
      <c r="G38" s="158"/>
      <c r="H38" s="158"/>
      <c r="I38" s="158"/>
    </row>
  </sheetData>
  <sheetProtection algorithmName="SHA-512" hashValue="dc4bTQM3AjFfadbmRydUjzC8RXK2f7jDZ1PlfdouiPG1Zq3Ov3MWixUIdBhZLtYUreydlWE3NImLG6D5zpUu8Q==" saltValue="P9CuigptzsaawkabHi2lUA==" spinCount="100000" sheet="1" objects="1" scenarios="1"/>
  <mergeCells count="12">
    <mergeCell ref="C1:J1"/>
    <mergeCell ref="K1:L1"/>
    <mergeCell ref="K2:L2"/>
    <mergeCell ref="K3:L3"/>
    <mergeCell ref="K4:L4"/>
    <mergeCell ref="D3:F3"/>
    <mergeCell ref="G4:H4"/>
    <mergeCell ref="K5:L5"/>
    <mergeCell ref="K6:L6"/>
    <mergeCell ref="J2:J3"/>
    <mergeCell ref="I2:I3"/>
    <mergeCell ref="J4:J5"/>
  </mergeCells>
  <phoneticPr fontId="99" type="noConversion"/>
  <conditionalFormatting sqref="C8:I37">
    <cfRule type="expression" dxfId="10" priority="1">
      <formula>OR(IF(WEEKDAY($C8)=1,1),IF(WEEKDAY($C8)=7,1),IF($A8=FALSE,1))</formula>
    </cfRule>
  </conditionalFormatting>
  <dataValidations count="19">
    <dataValidation allowBlank="1" showInputMessage="1" showErrorMessage="1" prompt="adsfa" sqref="I2" xr:uid="{00000000-0002-0000-0F00-000000000000}"/>
    <dataValidation allowBlank="1" showInputMessage="1" showErrorMessage="1" prompt="Total Assignable Hours Worked to date are automatically calculated in cell below" sqref="J4 F5" xr:uid="{00000000-0002-0000-0F00-000001000000}"/>
    <dataValidation allowBlank="1" showInputMessage="1" showErrorMessage="1" prompt="Total Assignable Hours Worked to date automatically calculated in this cell." sqref="J6 F6" xr:uid="{00000000-0002-0000-0F00-000002000000}"/>
    <dataValidation allowBlank="1" showInputMessage="1" showErrorMessage="1" prompt="Assigned Hours Worked are automatically calculated in this column under this heading." sqref="K7:L7" xr:uid="{00000000-0002-0000-0F00-000003000000}"/>
    <dataValidation allowBlank="1" showInputMessage="1" showErrorMessage="1" prompt="Enter Assigned Time After School in this column under this heading." sqref="I7 J8:J34" xr:uid="{00000000-0002-0000-0F00-000004000000}"/>
    <dataValidation allowBlank="1" showInputMessage="1" showErrorMessage="1" prompt="Enter Date in this column under this heading. Use heading filters to find specific entries" sqref="C7" xr:uid="{00000000-0002-0000-0F00-000005000000}"/>
    <dataValidation allowBlank="1" showInputMessage="1" showErrorMessage="1" prompt="Total Hours Worked are automatically calculated in this cell" sqref="D6:E6" xr:uid="{00000000-0002-0000-0F00-000006000000}"/>
    <dataValidation allowBlank="1" showInputMessage="1" showErrorMessage="1" prompt="Enter Total Work Week Hours in this cell" sqref="C6" xr:uid="{00000000-0002-0000-0F00-000007000000}"/>
    <dataValidation allowBlank="1" showInputMessage="1" showErrorMessage="1" prompt="Regular Hours are automatically calculated in cell below" sqref="D5" xr:uid="{00000000-0002-0000-0F00-000008000000}"/>
    <dataValidation allowBlank="1" showInputMessage="1" showErrorMessage="1" prompt="Total Assignable Hours Worked are automatically calculated in cell below" sqref="E5" xr:uid="{00000000-0002-0000-0F00-000009000000}"/>
    <dataValidation allowBlank="1" showInputMessage="1" showErrorMessage="1" prompt="Enter Total Assignable Hours in cell below" sqref="C5" xr:uid="{00000000-0002-0000-0F00-00000A000000}"/>
    <dataValidation allowBlank="1" showInputMessage="1" showErrorMessage="1" prompt="Enter School Name in this cell" sqref="D3" xr:uid="{00000000-0002-0000-0F00-00000B000000}"/>
    <dataValidation allowBlank="1" showInputMessage="1" showErrorMessage="1" prompt="Enter School Name in cell to the right" sqref="C3" xr:uid="{00000000-0002-0000-0F00-00000C000000}"/>
    <dataValidation allowBlank="1" showInputMessage="1" showErrorMessage="1" prompt="Enter Teacher's FTE in this cell" sqref="E2" xr:uid="{00000000-0002-0000-0F00-00000D000000}"/>
    <dataValidation allowBlank="1" showInputMessage="1" showErrorMessage="1" prompt="Enter Teacher Name in this cell" sqref="D2" xr:uid="{00000000-0002-0000-0F00-00000E000000}"/>
    <dataValidation allowBlank="1" showInputMessage="1" showErrorMessage="1" prompt="Enter Teacher Name and FTE in cells to the right" sqref="C2" xr:uid="{00000000-0002-0000-0F00-00000F000000}"/>
    <dataValidation allowBlank="1" showInputMessage="1" showErrorMessage="1" prompt="Enter Teacher and School details in cells below" sqref="C1" xr:uid="{00000000-0002-0000-0F00-000010000000}"/>
    <dataValidation allowBlank="1" showInputMessage="1" showErrorMessage="1" prompt="Use this worksheet to track hours worked in a work week. Enter Date and Times in TimeSheet table. Total Hours, Regular Hours and Overtime Hours are automatically calculated" sqref="B1" xr:uid="{00000000-0002-0000-0F00-000011000000}"/>
    <dataValidation allowBlank="1" showErrorMessage="1" sqref="B2:B1048576 G5:H6 J2 N5:O7 C38:XFD1048576 J35:J37 G2:H3 Q7:R7 Q1:XFD6 S7:XFD37 K8:R37 P3:P7 I19:I24 I26:I29 I33:I36 M1:M6 O1:P2 I12:I17 I8:I10 I31 C8:G37" xr:uid="{00000000-0002-0000-0F00-000012000000}"/>
  </dataValidations>
  <hyperlinks>
    <hyperlink ref="K2" location="'Mon-Day 1-S1'!Print_Titles" display="MON | Day 1 - Sem 1" xr:uid="{00000000-0004-0000-0F00-000000000000}"/>
    <hyperlink ref="K3" location="'Tue-Day 2-S1'!Print_Titles" display="TUE | Day 2 - Sem 1" xr:uid="{00000000-0004-0000-0F00-000001000000}"/>
    <hyperlink ref="K4" location="'Wed-Day 3-S1'!Print_Titles" display="WED | Day 3 - Sem 1" xr:uid="{00000000-0004-0000-0F00-000002000000}"/>
    <hyperlink ref="K5" location="'Thu-Day 4-S1'!Print_Titles" display="THU | Day 4 - Sem 1" xr:uid="{00000000-0004-0000-0F00-000003000000}"/>
    <hyperlink ref="K6" location="'Fri-Day 5-S1'!Print_Titles" display="FRI | Day 5 - Sem 1" xr:uid="{00000000-0004-0000-0F00-000004000000}"/>
    <hyperlink ref="N2" location="'Day 6'!A1" display="Day 6 - Sem 1" xr:uid="{00000000-0004-0000-0F00-000005000000}"/>
    <hyperlink ref="N3" location="'Early Dismissal 1'!A1" display="Early Out 1 - Sem 1" xr:uid="{00000000-0004-0000-0F00-000006000000}"/>
    <hyperlink ref="N4" location="'Early Dismissal 2'!A1" display="Early Out 2 - Sem 1" xr:uid="{00000000-0004-0000-0F00-000007000000}"/>
    <hyperlink ref="K2:L2" location="'Mon-Day 1'!A1" display="MON | Day 1 - Sem 1" xr:uid="{00000000-0004-0000-0F00-000008000000}"/>
    <hyperlink ref="K3:L3" location="'Tue-Day 2'!A1" display="TUE | Day 2 - Sem 1" xr:uid="{00000000-0004-0000-0F00-000009000000}"/>
    <hyperlink ref="K4:L4" location="'Wed-Day 3'!A1" display="WED | Day 3 - Sem 1" xr:uid="{00000000-0004-0000-0F00-00000A000000}"/>
    <hyperlink ref="K5:L5" location="'Thu-Day 4'!A1" display="THU | Day 4 - Sem 1" xr:uid="{00000000-0004-0000-0F00-00000B000000}"/>
    <hyperlink ref="K6:L6" location="'Fri-Day 5'!A1" display="FRI | Day 5 - Sem 1" xr:uid="{00000000-0004-0000-0F00-00000C000000}"/>
  </hyperlinks>
  <printOptions horizontalCentered="1"/>
  <pageMargins left="0.25" right="0.25" top="0.75" bottom="0.75" header="0.3" footer="0.3"/>
  <pageSetup scale="70"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E8A00C7E-F744-43F1-98AA-C68BAD3DC598}">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6245ADC5-5BE3-4BD0-929E-42465F3D8ECD}">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4"/>
    <pageSetUpPr fitToPage="1"/>
  </sheetPr>
  <dimension ref="A1:P39"/>
  <sheetViews>
    <sheetView showGridLines="0" zoomScale="75" zoomScaleNormal="75" zoomScalePageLayoutView="75" workbookViewId="0">
      <pane xSplit="15" ySplit="7" topLeftCell="P8" activePane="bottomRight" state="frozen"/>
      <selection activeCell="C8" sqref="C8"/>
      <selection pane="topRight" activeCell="C8" sqref="C8"/>
      <selection pane="bottomLeft" activeCell="C8" sqref="C8"/>
      <selection pane="bottomRight" activeCell="C8" sqref="C8"/>
    </sheetView>
  </sheetViews>
  <sheetFormatPr defaultColWidth="9" defaultRowHeight="20.25" customHeight="1" x14ac:dyDescent="0.2"/>
  <cols>
    <col min="1" max="1" width="0" style="123" hidden="1" customWidth="1"/>
    <col min="2" max="2" width="3" style="123" customWidth="1"/>
    <col min="3" max="3" width="21.125" style="123" customWidth="1"/>
    <col min="4" max="4" width="14.5" style="123" customWidth="1"/>
    <col min="5" max="5" width="20" style="123" customWidth="1"/>
    <col min="6" max="6" width="17.125" style="123" customWidth="1"/>
    <col min="7" max="7" width="16.125" style="123" customWidth="1"/>
    <col min="8" max="8" width="20.5" style="123" customWidth="1"/>
    <col min="9" max="9" width="15.875" style="123" customWidth="1"/>
    <col min="10" max="10" width="18" style="157" customWidth="1"/>
    <col min="11" max="11" width="12.125" style="123" customWidth="1"/>
    <col min="12" max="12" width="21" style="123" customWidth="1"/>
    <col min="13" max="13" width="13.125" style="123" customWidth="1"/>
    <col min="14" max="14" width="13.5" style="123" customWidth="1"/>
    <col min="15" max="15" width="9.875" style="123" customWidth="1"/>
    <col min="16" max="16" width="1.875" style="123" customWidth="1"/>
    <col min="17" max="16384" width="9" style="123"/>
  </cols>
  <sheetData>
    <row r="1" spans="1:16" ht="35.25" customHeight="1" thickTop="1" thickBot="1" x14ac:dyDescent="0.45">
      <c r="C1" s="566" t="s">
        <v>72</v>
      </c>
      <c r="D1" s="566"/>
      <c r="E1" s="566"/>
      <c r="F1" s="566"/>
      <c r="G1" s="566"/>
      <c r="H1" s="566"/>
      <c r="I1" s="566"/>
      <c r="J1" s="567"/>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8" customHeight="1" thickBot="1" x14ac:dyDescent="0.25">
      <c r="C4" s="146" t="s">
        <v>119</v>
      </c>
      <c r="D4" s="200">
        <f>'Detailed Summary'!H3</f>
        <v>0</v>
      </c>
      <c r="E4" s="146" t="s">
        <v>82</v>
      </c>
      <c r="F4" s="145">
        <f>IFERROR(E2*1200,0)</f>
        <v>1200</v>
      </c>
      <c r="G4" s="556" t="s">
        <v>181</v>
      </c>
      <c r="H4" s="557"/>
      <c r="I4" s="145">
        <f>September!C6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185">
        <f>SUM(J8:J38)/60</f>
        <v>0</v>
      </c>
      <c r="E6" s="187">
        <f>SUM(L8:L38)</f>
        <v>0</v>
      </c>
      <c r="F6" s="122">
        <f>September!F6+E6</f>
        <v>0</v>
      </c>
      <c r="G6" s="124"/>
      <c r="H6" s="124"/>
      <c r="J6" s="163">
        <f>WorkweekHours</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899999999999999" customHeight="1" x14ac:dyDescent="0.2">
      <c r="A8" s="123" t="b">
        <f>ISNA(_xlfn.XLOOKUP(TimeSheet_October[[#This Row],[Note For Other Assigned Duties]],Holidays[Event], Holidays[Event]))</f>
        <v>1</v>
      </c>
      <c r="C8" s="324">
        <f>September!C37+1</f>
        <v>46296</v>
      </c>
      <c r="D8" s="325"/>
      <c r="E8" s="326"/>
      <c r="F8" s="327"/>
      <c r="G8" s="326"/>
      <c r="H8" s="328" t="str">
        <f>IF(_xlfn.XLOOKUP(TimeSheet_October[[#This Row],[Date(s)]],Holidays[Date],Holidays[Event])=0,"",_xlfn.XLOOKUP(TimeSheet_October[[#This Row],[Date(s)]],Holidays[Date],Holidays[Event]))</f>
        <v/>
      </c>
      <c r="I8" s="329"/>
      <c r="J8" s="190">
        <f t="shared" ref="J8:J38" si="0">F8</f>
        <v>0</v>
      </c>
      <c r="K8" s="133">
        <f t="shared" ref="K8:K38" si="1">IFERROR(D8+E8+G8+I8,0)</f>
        <v>0</v>
      </c>
      <c r="L8" s="175">
        <f t="shared" ref="L8:L38" si="2">IFERROR(K8/60,0)</f>
        <v>0</v>
      </c>
    </row>
    <row r="9" spans="1:16" ht="19.899999999999999" customHeight="1" x14ac:dyDescent="0.2">
      <c r="A9" s="123" t="b">
        <f>ISNA(_xlfn.XLOOKUP(TimeSheet_October[[#This Row],[Note For Other Assigned Duties]],Holidays[Event], Holidays[Event]))</f>
        <v>1</v>
      </c>
      <c r="C9" s="324">
        <f>+C8+1</f>
        <v>46297</v>
      </c>
      <c r="D9" s="325"/>
      <c r="E9" s="326"/>
      <c r="F9" s="327"/>
      <c r="G9" s="326"/>
      <c r="H9" s="328" t="str">
        <f>IF(_xlfn.XLOOKUP(TimeSheet_October[[#This Row],[Date(s)]],Holidays[Date],Holidays[Event])=0,"",_xlfn.XLOOKUP(TimeSheet_October[[#This Row],[Date(s)]],Holidays[Date],Holidays[Event]))</f>
        <v/>
      </c>
      <c r="I9" s="329"/>
      <c r="J9" s="190">
        <f t="shared" si="0"/>
        <v>0</v>
      </c>
      <c r="K9" s="133">
        <f t="shared" si="1"/>
        <v>0</v>
      </c>
      <c r="L9" s="175">
        <f t="shared" si="2"/>
        <v>0</v>
      </c>
    </row>
    <row r="10" spans="1:16" ht="19.899999999999999" customHeight="1" x14ac:dyDescent="0.2">
      <c r="A10" s="123" t="b">
        <f>ISNA(_xlfn.XLOOKUP(TimeSheet_October[[#This Row],[Note For Other Assigned Duties]],Holidays[Event], Holidays[Event]))</f>
        <v>1</v>
      </c>
      <c r="C10" s="324">
        <f t="shared" ref="C10:C38" si="3">+C9+1</f>
        <v>46298</v>
      </c>
      <c r="D10" s="325"/>
      <c r="E10" s="326"/>
      <c r="F10" s="327"/>
      <c r="G10" s="326"/>
      <c r="H10" s="328" t="str">
        <f>IF(_xlfn.XLOOKUP(TimeSheet_October[[#This Row],[Date(s)]],Holidays[Date],Holidays[Event])=0,"",_xlfn.XLOOKUP(TimeSheet_October[[#This Row],[Date(s)]],Holidays[Date],Holidays[Event]))</f>
        <v/>
      </c>
      <c r="I10" s="329"/>
      <c r="J10" s="190">
        <f t="shared" si="0"/>
        <v>0</v>
      </c>
      <c r="K10" s="133">
        <f t="shared" si="1"/>
        <v>0</v>
      </c>
      <c r="L10" s="175">
        <f t="shared" si="2"/>
        <v>0</v>
      </c>
    </row>
    <row r="11" spans="1:16" ht="19.899999999999999" customHeight="1" x14ac:dyDescent="0.2">
      <c r="A11" s="123" t="b">
        <f>ISNA(_xlfn.XLOOKUP(TimeSheet_October[[#This Row],[Note For Other Assigned Duties]],Holidays[Event], Holidays[Event]))</f>
        <v>1</v>
      </c>
      <c r="C11" s="324">
        <f t="shared" si="3"/>
        <v>46299</v>
      </c>
      <c r="D11" s="325"/>
      <c r="E11" s="326"/>
      <c r="F11" s="327"/>
      <c r="G11" s="326"/>
      <c r="H11" s="328" t="str">
        <f>IF(_xlfn.XLOOKUP(TimeSheet_October[[#This Row],[Date(s)]],Holidays[Date],Holidays[Event])=0,"",_xlfn.XLOOKUP(TimeSheet_October[[#This Row],[Date(s)]],Holidays[Date],Holidays[Event]))</f>
        <v/>
      </c>
      <c r="I11" s="329"/>
      <c r="J11" s="190">
        <f t="shared" si="0"/>
        <v>0</v>
      </c>
      <c r="K11" s="133">
        <f t="shared" si="1"/>
        <v>0</v>
      </c>
      <c r="L11" s="175">
        <f t="shared" si="2"/>
        <v>0</v>
      </c>
    </row>
    <row r="12" spans="1:16" ht="19.899999999999999" customHeight="1" x14ac:dyDescent="0.2">
      <c r="A12" s="123" t="b">
        <f>ISNA(_xlfn.XLOOKUP(TimeSheet_October[[#This Row],[Note For Other Assigned Duties]],Holidays[Event], Holidays[Event]))</f>
        <v>1</v>
      </c>
      <c r="C12" s="324">
        <f t="shared" si="3"/>
        <v>46300</v>
      </c>
      <c r="D12" s="325"/>
      <c r="E12" s="326"/>
      <c r="F12" s="327"/>
      <c r="G12" s="326"/>
      <c r="H12" s="328" t="str">
        <f>IF(_xlfn.XLOOKUP(TimeSheet_October[[#This Row],[Date(s)]],Holidays[Date],Holidays[Event])=0,"",_xlfn.XLOOKUP(TimeSheet_October[[#This Row],[Date(s)]],Holidays[Date],Holidays[Event]))</f>
        <v/>
      </c>
      <c r="I12" s="329"/>
      <c r="J12" s="190">
        <f t="shared" si="0"/>
        <v>0</v>
      </c>
      <c r="K12" s="133">
        <f t="shared" si="1"/>
        <v>0</v>
      </c>
      <c r="L12" s="175">
        <f t="shared" si="2"/>
        <v>0</v>
      </c>
    </row>
    <row r="13" spans="1:16" ht="19.899999999999999" customHeight="1" x14ac:dyDescent="0.2">
      <c r="A13" s="123" t="b">
        <f>ISNA(_xlfn.XLOOKUP(TimeSheet_October[[#This Row],[Note For Other Assigned Duties]],Holidays[Event], Holidays[Event]))</f>
        <v>1</v>
      </c>
      <c r="C13" s="324">
        <f t="shared" si="3"/>
        <v>46301</v>
      </c>
      <c r="D13" s="325"/>
      <c r="E13" s="326"/>
      <c r="F13" s="327"/>
      <c r="G13" s="326"/>
      <c r="H13" s="328" t="str">
        <f>IF(_xlfn.XLOOKUP(TimeSheet_October[[#This Row],[Date(s)]],Holidays[Date],Holidays[Event])=0,"",_xlfn.XLOOKUP(TimeSheet_October[[#This Row],[Date(s)]],Holidays[Date],Holidays[Event]))</f>
        <v/>
      </c>
      <c r="I13" s="329"/>
      <c r="J13" s="190">
        <f t="shared" si="0"/>
        <v>0</v>
      </c>
      <c r="K13" s="133">
        <f t="shared" si="1"/>
        <v>0</v>
      </c>
      <c r="L13" s="175">
        <f t="shared" si="2"/>
        <v>0</v>
      </c>
    </row>
    <row r="14" spans="1:16" ht="19.899999999999999" customHeight="1" x14ac:dyDescent="0.2">
      <c r="A14" s="123" t="b">
        <f>ISNA(_xlfn.XLOOKUP(TimeSheet_October[[#This Row],[Note For Other Assigned Duties]],Holidays[Event], Holidays[Event]))</f>
        <v>1</v>
      </c>
      <c r="C14" s="324">
        <f t="shared" si="3"/>
        <v>46302</v>
      </c>
      <c r="D14" s="325"/>
      <c r="E14" s="326"/>
      <c r="F14" s="327"/>
      <c r="G14" s="326"/>
      <c r="H14" s="328" t="str">
        <f>IF(_xlfn.XLOOKUP(TimeSheet_October[[#This Row],[Date(s)]],Holidays[Date],Holidays[Event])=0,"",_xlfn.XLOOKUP(TimeSheet_October[[#This Row],[Date(s)]],Holidays[Date],Holidays[Event]))</f>
        <v/>
      </c>
      <c r="I14" s="329"/>
      <c r="J14" s="190">
        <f t="shared" si="0"/>
        <v>0</v>
      </c>
      <c r="K14" s="133">
        <f t="shared" si="1"/>
        <v>0</v>
      </c>
      <c r="L14" s="175">
        <f t="shared" si="2"/>
        <v>0</v>
      </c>
    </row>
    <row r="15" spans="1:16" ht="19.899999999999999" customHeight="1" x14ac:dyDescent="0.2">
      <c r="A15" s="123" t="b">
        <f>ISNA(_xlfn.XLOOKUP(TimeSheet_October[[#This Row],[Note For Other Assigned Duties]],Holidays[Event], Holidays[Event]))</f>
        <v>1</v>
      </c>
      <c r="C15" s="324">
        <f t="shared" si="3"/>
        <v>46303</v>
      </c>
      <c r="D15" s="325"/>
      <c r="E15" s="326"/>
      <c r="F15" s="327"/>
      <c r="G15" s="326"/>
      <c r="H15" s="328" t="str">
        <f>IF(_xlfn.XLOOKUP(TimeSheet_October[[#This Row],[Date(s)]],Holidays[Date],Holidays[Event])=0,"",_xlfn.XLOOKUP(TimeSheet_October[[#This Row],[Date(s)]],Holidays[Date],Holidays[Event]))</f>
        <v/>
      </c>
      <c r="I15" s="329"/>
      <c r="J15" s="190">
        <f t="shared" si="0"/>
        <v>0</v>
      </c>
      <c r="K15" s="133">
        <f t="shared" si="1"/>
        <v>0</v>
      </c>
      <c r="L15" s="175">
        <f t="shared" si="2"/>
        <v>0</v>
      </c>
    </row>
    <row r="16" spans="1:16" ht="19.899999999999999" customHeight="1" x14ac:dyDescent="0.2">
      <c r="A16" s="123" t="b">
        <f>ISNA(_xlfn.XLOOKUP(TimeSheet_October[[#This Row],[Note For Other Assigned Duties]],Holidays[Event], Holidays[Event]))</f>
        <v>1</v>
      </c>
      <c r="C16" s="324">
        <f t="shared" si="3"/>
        <v>46304</v>
      </c>
      <c r="D16" s="325"/>
      <c r="E16" s="326"/>
      <c r="F16" s="327"/>
      <c r="G16" s="326"/>
      <c r="H16" s="328" t="str">
        <f>IF(_xlfn.XLOOKUP(TimeSheet_October[[#This Row],[Date(s)]],Holidays[Date],Holidays[Event])=0,"",_xlfn.XLOOKUP(TimeSheet_October[[#This Row],[Date(s)]],Holidays[Date],Holidays[Event]))</f>
        <v/>
      </c>
      <c r="I16" s="329"/>
      <c r="J16" s="190">
        <f t="shared" si="0"/>
        <v>0</v>
      </c>
      <c r="K16" s="133">
        <f t="shared" si="1"/>
        <v>0</v>
      </c>
      <c r="L16" s="175">
        <f t="shared" si="2"/>
        <v>0</v>
      </c>
    </row>
    <row r="17" spans="1:12" ht="19.899999999999999" customHeight="1" x14ac:dyDescent="0.2">
      <c r="A17" s="123" t="b">
        <f>ISNA(_xlfn.XLOOKUP(TimeSheet_October[[#This Row],[Note For Other Assigned Duties]],Holidays[Event], Holidays[Event]))</f>
        <v>1</v>
      </c>
      <c r="C17" s="324">
        <f t="shared" si="3"/>
        <v>46305</v>
      </c>
      <c r="D17" s="325"/>
      <c r="E17" s="326"/>
      <c r="F17" s="327"/>
      <c r="G17" s="326"/>
      <c r="H17" s="328" t="str">
        <f>IF(_xlfn.XLOOKUP(TimeSheet_October[[#This Row],[Date(s)]],Holidays[Date],Holidays[Event])=0,"",_xlfn.XLOOKUP(TimeSheet_October[[#This Row],[Date(s)]],Holidays[Date],Holidays[Event]))</f>
        <v/>
      </c>
      <c r="I17" s="329"/>
      <c r="J17" s="190">
        <f t="shared" si="0"/>
        <v>0</v>
      </c>
      <c r="K17" s="133">
        <f t="shared" si="1"/>
        <v>0</v>
      </c>
      <c r="L17" s="175">
        <f t="shared" si="2"/>
        <v>0</v>
      </c>
    </row>
    <row r="18" spans="1:12" ht="19.899999999999999" customHeight="1" x14ac:dyDescent="0.2">
      <c r="A18" s="123" t="b">
        <f>ISNA(_xlfn.XLOOKUP(TimeSheet_October[[#This Row],[Note For Other Assigned Duties]],Holidays[Event], Holidays[Event]))</f>
        <v>1</v>
      </c>
      <c r="C18" s="324">
        <f t="shared" si="3"/>
        <v>46306</v>
      </c>
      <c r="D18" s="325"/>
      <c r="E18" s="326"/>
      <c r="F18" s="327"/>
      <c r="G18" s="326"/>
      <c r="H18" s="328" t="str">
        <f>IF(_xlfn.XLOOKUP(TimeSheet_October[[#This Row],[Date(s)]],Holidays[Date],Holidays[Event])=0,"",_xlfn.XLOOKUP(TimeSheet_October[[#This Row],[Date(s)]],Holidays[Date],Holidays[Event]))</f>
        <v/>
      </c>
      <c r="I18" s="329"/>
      <c r="J18" s="190">
        <f t="shared" si="0"/>
        <v>0</v>
      </c>
      <c r="K18" s="133">
        <f t="shared" si="1"/>
        <v>0</v>
      </c>
      <c r="L18" s="175">
        <f t="shared" si="2"/>
        <v>0</v>
      </c>
    </row>
    <row r="19" spans="1:12" ht="19.899999999999999" customHeight="1" x14ac:dyDescent="0.2">
      <c r="A19" s="123" t="b">
        <f>ISNA(_xlfn.XLOOKUP(TimeSheet_October[[#This Row],[Note For Other Assigned Duties]],Holidays[Event], Holidays[Event]))</f>
        <v>0</v>
      </c>
      <c r="C19" s="324">
        <f t="shared" si="3"/>
        <v>46307</v>
      </c>
      <c r="D19" s="325"/>
      <c r="E19" s="326"/>
      <c r="F19" s="327"/>
      <c r="G19" s="326"/>
      <c r="H19" s="328" t="str">
        <f>IF(_xlfn.XLOOKUP(TimeSheet_October[[#This Row],[Date(s)]],Holidays[Date],Holidays[Event])=0,"",_xlfn.XLOOKUP(TimeSheet_October[[#This Row],[Date(s)]],Holidays[Date],Holidays[Event]))</f>
        <v>Thanksgiving Day</v>
      </c>
      <c r="I19" s="329"/>
      <c r="J19" s="190">
        <f t="shared" si="0"/>
        <v>0</v>
      </c>
      <c r="K19" s="133">
        <f t="shared" si="1"/>
        <v>0</v>
      </c>
      <c r="L19" s="175">
        <f t="shared" si="2"/>
        <v>0</v>
      </c>
    </row>
    <row r="20" spans="1:12" ht="19.899999999999999" customHeight="1" x14ac:dyDescent="0.2">
      <c r="A20" s="123" t="b">
        <f>ISNA(_xlfn.XLOOKUP(TimeSheet_October[[#This Row],[Note For Other Assigned Duties]],Holidays[Event], Holidays[Event]))</f>
        <v>1</v>
      </c>
      <c r="C20" s="324">
        <f t="shared" si="3"/>
        <v>46308</v>
      </c>
      <c r="D20" s="325"/>
      <c r="E20" s="326"/>
      <c r="F20" s="327"/>
      <c r="G20" s="326"/>
      <c r="H20" s="328" t="str">
        <f>IF(_xlfn.XLOOKUP(TimeSheet_October[[#This Row],[Date(s)]],Holidays[Date],Holidays[Event])=0,"",_xlfn.XLOOKUP(TimeSheet_October[[#This Row],[Date(s)]],Holidays[Date],Holidays[Event]))</f>
        <v/>
      </c>
      <c r="I20" s="329"/>
      <c r="J20" s="190">
        <f t="shared" si="0"/>
        <v>0</v>
      </c>
      <c r="K20" s="133">
        <f t="shared" si="1"/>
        <v>0</v>
      </c>
      <c r="L20" s="175">
        <f t="shared" si="2"/>
        <v>0</v>
      </c>
    </row>
    <row r="21" spans="1:12" ht="19.899999999999999" customHeight="1" x14ac:dyDescent="0.2">
      <c r="A21" s="123" t="b">
        <f>ISNA(_xlfn.XLOOKUP(TimeSheet_October[[#This Row],[Note For Other Assigned Duties]],Holidays[Event], Holidays[Event]))</f>
        <v>1</v>
      </c>
      <c r="C21" s="324">
        <f t="shared" si="3"/>
        <v>46309</v>
      </c>
      <c r="D21" s="325"/>
      <c r="E21" s="326"/>
      <c r="F21" s="327"/>
      <c r="G21" s="326"/>
      <c r="H21" s="328" t="str">
        <f>IF(_xlfn.XLOOKUP(TimeSheet_October[[#This Row],[Date(s)]],Holidays[Date],Holidays[Event])=0,"",_xlfn.XLOOKUP(TimeSheet_October[[#This Row],[Date(s)]],Holidays[Date],Holidays[Event]))</f>
        <v/>
      </c>
      <c r="I21" s="329"/>
      <c r="J21" s="190">
        <f t="shared" si="0"/>
        <v>0</v>
      </c>
      <c r="K21" s="133">
        <f t="shared" si="1"/>
        <v>0</v>
      </c>
      <c r="L21" s="175">
        <f t="shared" si="2"/>
        <v>0</v>
      </c>
    </row>
    <row r="22" spans="1:12" ht="19.899999999999999" customHeight="1" x14ac:dyDescent="0.2">
      <c r="A22" s="123" t="b">
        <f>ISNA(_xlfn.XLOOKUP(TimeSheet_October[[#This Row],[Note For Other Assigned Duties]],Holidays[Event], Holidays[Event]))</f>
        <v>1</v>
      </c>
      <c r="C22" s="324">
        <f t="shared" si="3"/>
        <v>46310</v>
      </c>
      <c r="D22" s="325"/>
      <c r="E22" s="326"/>
      <c r="F22" s="327"/>
      <c r="G22" s="326"/>
      <c r="H22" s="328" t="str">
        <f>IF(_xlfn.XLOOKUP(TimeSheet_October[[#This Row],[Date(s)]],Holidays[Date],Holidays[Event])=0,"",_xlfn.XLOOKUP(TimeSheet_October[[#This Row],[Date(s)]],Holidays[Date],Holidays[Event]))</f>
        <v/>
      </c>
      <c r="I22" s="329"/>
      <c r="J22" s="190">
        <f t="shared" si="0"/>
        <v>0</v>
      </c>
      <c r="K22" s="133">
        <f t="shared" si="1"/>
        <v>0</v>
      </c>
      <c r="L22" s="175">
        <f t="shared" si="2"/>
        <v>0</v>
      </c>
    </row>
    <row r="23" spans="1:12" ht="19.899999999999999" customHeight="1" x14ac:dyDescent="0.2">
      <c r="A23" s="123" t="b">
        <f>ISNA(_xlfn.XLOOKUP(TimeSheet_October[[#This Row],[Note For Other Assigned Duties]],Holidays[Event], Holidays[Event]))</f>
        <v>1</v>
      </c>
      <c r="C23" s="324">
        <f t="shared" si="3"/>
        <v>46311</v>
      </c>
      <c r="D23" s="325"/>
      <c r="E23" s="326"/>
      <c r="F23" s="327"/>
      <c r="G23" s="326"/>
      <c r="H23" s="328" t="str">
        <f>IF(_xlfn.XLOOKUP(TimeSheet_October[[#This Row],[Date(s)]],Holidays[Date],Holidays[Event])=0,"",_xlfn.XLOOKUP(TimeSheet_October[[#This Row],[Date(s)]],Holidays[Date],Holidays[Event]))</f>
        <v/>
      </c>
      <c r="I23" s="329"/>
      <c r="J23" s="190">
        <f t="shared" si="0"/>
        <v>0</v>
      </c>
      <c r="K23" s="133">
        <f t="shared" si="1"/>
        <v>0</v>
      </c>
      <c r="L23" s="175">
        <f t="shared" si="2"/>
        <v>0</v>
      </c>
    </row>
    <row r="24" spans="1:12" ht="19.899999999999999" customHeight="1" x14ac:dyDescent="0.2">
      <c r="A24" s="123" t="b">
        <f>ISNA(_xlfn.XLOOKUP(TimeSheet_October[[#This Row],[Note For Other Assigned Duties]],Holidays[Event], Holidays[Event]))</f>
        <v>1</v>
      </c>
      <c r="C24" s="324">
        <f t="shared" si="3"/>
        <v>46312</v>
      </c>
      <c r="D24" s="325"/>
      <c r="E24" s="326"/>
      <c r="F24" s="327"/>
      <c r="G24" s="326"/>
      <c r="H24" s="328" t="str">
        <f>IF(_xlfn.XLOOKUP(TimeSheet_October[[#This Row],[Date(s)]],Holidays[Date],Holidays[Event])=0,"",_xlfn.XLOOKUP(TimeSheet_October[[#This Row],[Date(s)]],Holidays[Date],Holidays[Event]))</f>
        <v/>
      </c>
      <c r="I24" s="329"/>
      <c r="J24" s="190">
        <f t="shared" si="0"/>
        <v>0</v>
      </c>
      <c r="K24" s="133">
        <f t="shared" si="1"/>
        <v>0</v>
      </c>
      <c r="L24" s="175">
        <f t="shared" si="2"/>
        <v>0</v>
      </c>
    </row>
    <row r="25" spans="1:12" ht="19.899999999999999" customHeight="1" x14ac:dyDescent="0.2">
      <c r="A25" s="123" t="b">
        <f>ISNA(_xlfn.XLOOKUP(TimeSheet_October[[#This Row],[Note For Other Assigned Duties]],Holidays[Event], Holidays[Event]))</f>
        <v>1</v>
      </c>
      <c r="C25" s="324">
        <f t="shared" si="3"/>
        <v>46313</v>
      </c>
      <c r="D25" s="325"/>
      <c r="E25" s="326"/>
      <c r="F25" s="327"/>
      <c r="G25" s="326"/>
      <c r="H25" s="328" t="str">
        <f>IF(_xlfn.XLOOKUP(TimeSheet_October[[#This Row],[Date(s)]],Holidays[Date],Holidays[Event])=0,"",_xlfn.XLOOKUP(TimeSheet_October[[#This Row],[Date(s)]],Holidays[Date],Holidays[Event]))</f>
        <v/>
      </c>
      <c r="I25" s="329"/>
      <c r="J25" s="190">
        <f t="shared" si="0"/>
        <v>0</v>
      </c>
      <c r="K25" s="133">
        <f t="shared" si="1"/>
        <v>0</v>
      </c>
      <c r="L25" s="175">
        <f t="shared" si="2"/>
        <v>0</v>
      </c>
    </row>
    <row r="26" spans="1:12" ht="19.899999999999999" customHeight="1" x14ac:dyDescent="0.2">
      <c r="A26" s="123" t="b">
        <f>ISNA(_xlfn.XLOOKUP(TimeSheet_October[[#This Row],[Note For Other Assigned Duties]],Holidays[Event], Holidays[Event]))</f>
        <v>1</v>
      </c>
      <c r="C26" s="324">
        <f t="shared" si="3"/>
        <v>46314</v>
      </c>
      <c r="D26" s="325"/>
      <c r="E26" s="326"/>
      <c r="F26" s="327"/>
      <c r="G26" s="326"/>
      <c r="H26" s="328" t="str">
        <f>IF(_xlfn.XLOOKUP(TimeSheet_October[[#This Row],[Date(s)]],Holidays[Date],Holidays[Event])=0,"",_xlfn.XLOOKUP(TimeSheet_October[[#This Row],[Date(s)]],Holidays[Date],Holidays[Event]))</f>
        <v/>
      </c>
      <c r="I26" s="329"/>
      <c r="J26" s="190">
        <f t="shared" si="0"/>
        <v>0</v>
      </c>
      <c r="K26" s="133">
        <f t="shared" si="1"/>
        <v>0</v>
      </c>
      <c r="L26" s="175">
        <f t="shared" si="2"/>
        <v>0</v>
      </c>
    </row>
    <row r="27" spans="1:12" ht="19.899999999999999" customHeight="1" x14ac:dyDescent="0.2">
      <c r="A27" s="123" t="b">
        <f>ISNA(_xlfn.XLOOKUP(TimeSheet_October[[#This Row],[Note For Other Assigned Duties]],Holidays[Event], Holidays[Event]))</f>
        <v>1</v>
      </c>
      <c r="C27" s="324">
        <f t="shared" si="3"/>
        <v>46315</v>
      </c>
      <c r="D27" s="325"/>
      <c r="E27" s="326"/>
      <c r="F27" s="327"/>
      <c r="G27" s="326"/>
      <c r="H27" s="328" t="str">
        <f>IF(_xlfn.XLOOKUP(TimeSheet_October[[#This Row],[Date(s)]],Holidays[Date],Holidays[Event])=0,"",_xlfn.XLOOKUP(TimeSheet_October[[#This Row],[Date(s)]],Holidays[Date],Holidays[Event]))</f>
        <v/>
      </c>
      <c r="I27" s="329"/>
      <c r="J27" s="190">
        <f t="shared" si="0"/>
        <v>0</v>
      </c>
      <c r="K27" s="133">
        <f t="shared" si="1"/>
        <v>0</v>
      </c>
      <c r="L27" s="175">
        <f t="shared" si="2"/>
        <v>0</v>
      </c>
    </row>
    <row r="28" spans="1:12" ht="19.899999999999999" customHeight="1" x14ac:dyDescent="0.2">
      <c r="A28" s="123" t="b">
        <f>ISNA(_xlfn.XLOOKUP(TimeSheet_October[[#This Row],[Note For Other Assigned Duties]],Holidays[Event], Holidays[Event]))</f>
        <v>1</v>
      </c>
      <c r="C28" s="324">
        <f t="shared" si="3"/>
        <v>46316</v>
      </c>
      <c r="D28" s="325"/>
      <c r="E28" s="326"/>
      <c r="F28" s="327"/>
      <c r="G28" s="326"/>
      <c r="H28" s="328" t="str">
        <f>IF(_xlfn.XLOOKUP(TimeSheet_October[[#This Row],[Date(s)]],Holidays[Date],Holidays[Event])=0,"",_xlfn.XLOOKUP(TimeSheet_October[[#This Row],[Date(s)]],Holidays[Date],Holidays[Event]))</f>
        <v/>
      </c>
      <c r="I28" s="329"/>
      <c r="J28" s="190">
        <f t="shared" si="0"/>
        <v>0</v>
      </c>
      <c r="K28" s="133">
        <f t="shared" si="1"/>
        <v>0</v>
      </c>
      <c r="L28" s="175">
        <f t="shared" si="2"/>
        <v>0</v>
      </c>
    </row>
    <row r="29" spans="1:12" ht="19.899999999999999" customHeight="1" x14ac:dyDescent="0.2">
      <c r="A29" s="123" t="b">
        <f>ISNA(_xlfn.XLOOKUP(TimeSheet_October[[#This Row],[Note For Other Assigned Duties]],Holidays[Event], Holidays[Event]))</f>
        <v>1</v>
      </c>
      <c r="C29" s="324">
        <f t="shared" si="3"/>
        <v>46317</v>
      </c>
      <c r="D29" s="325"/>
      <c r="E29" s="326"/>
      <c r="F29" s="327"/>
      <c r="G29" s="326"/>
      <c r="H29" s="328" t="str">
        <f>IF(_xlfn.XLOOKUP(TimeSheet_October[[#This Row],[Date(s)]],Holidays[Date],Holidays[Event])=0,"",_xlfn.XLOOKUP(TimeSheet_October[[#This Row],[Date(s)]],Holidays[Date],Holidays[Event]))</f>
        <v/>
      </c>
      <c r="I29" s="329"/>
      <c r="J29" s="190">
        <f t="shared" si="0"/>
        <v>0</v>
      </c>
      <c r="K29" s="133">
        <f t="shared" si="1"/>
        <v>0</v>
      </c>
      <c r="L29" s="175">
        <f t="shared" si="2"/>
        <v>0</v>
      </c>
    </row>
    <row r="30" spans="1:12" ht="19.899999999999999" customHeight="1" x14ac:dyDescent="0.2">
      <c r="A30" s="123" t="b">
        <f>ISNA(_xlfn.XLOOKUP(TimeSheet_October[[#This Row],[Note For Other Assigned Duties]],Holidays[Event], Holidays[Event]))</f>
        <v>1</v>
      </c>
      <c r="C30" s="324">
        <f t="shared" si="3"/>
        <v>46318</v>
      </c>
      <c r="D30" s="325"/>
      <c r="E30" s="326"/>
      <c r="F30" s="327"/>
      <c r="G30" s="326"/>
      <c r="H30" s="328" t="str">
        <f>IF(_xlfn.XLOOKUP(TimeSheet_October[[#This Row],[Date(s)]],Holidays[Date],Holidays[Event])=0,"",_xlfn.XLOOKUP(TimeSheet_October[[#This Row],[Date(s)]],Holidays[Date],Holidays[Event]))</f>
        <v/>
      </c>
      <c r="I30" s="329"/>
      <c r="J30" s="190">
        <f t="shared" si="0"/>
        <v>0</v>
      </c>
      <c r="K30" s="133">
        <f t="shared" si="1"/>
        <v>0</v>
      </c>
      <c r="L30" s="175">
        <f t="shared" si="2"/>
        <v>0</v>
      </c>
    </row>
    <row r="31" spans="1:12" ht="19.899999999999999" customHeight="1" x14ac:dyDescent="0.2">
      <c r="A31" s="123" t="b">
        <f>ISNA(_xlfn.XLOOKUP(TimeSheet_October[[#This Row],[Note For Other Assigned Duties]],Holidays[Event], Holidays[Event]))</f>
        <v>1</v>
      </c>
      <c r="C31" s="324">
        <f t="shared" si="3"/>
        <v>46319</v>
      </c>
      <c r="D31" s="325"/>
      <c r="E31" s="326"/>
      <c r="F31" s="327"/>
      <c r="G31" s="326"/>
      <c r="H31" s="328" t="str">
        <f>IF(_xlfn.XLOOKUP(TimeSheet_October[[#This Row],[Date(s)]],Holidays[Date],Holidays[Event])=0,"",_xlfn.XLOOKUP(TimeSheet_October[[#This Row],[Date(s)]],Holidays[Date],Holidays[Event]))</f>
        <v/>
      </c>
      <c r="I31" s="329"/>
      <c r="J31" s="190">
        <f t="shared" si="0"/>
        <v>0</v>
      </c>
      <c r="K31" s="133">
        <f t="shared" si="1"/>
        <v>0</v>
      </c>
      <c r="L31" s="175">
        <f t="shared" si="2"/>
        <v>0</v>
      </c>
    </row>
    <row r="32" spans="1:12" ht="19.899999999999999" customHeight="1" x14ac:dyDescent="0.2">
      <c r="A32" s="123" t="b">
        <f>ISNA(_xlfn.XLOOKUP(TimeSheet_October[[#This Row],[Note For Other Assigned Duties]],Holidays[Event], Holidays[Event]))</f>
        <v>1</v>
      </c>
      <c r="C32" s="324">
        <f t="shared" si="3"/>
        <v>46320</v>
      </c>
      <c r="D32" s="325"/>
      <c r="E32" s="326"/>
      <c r="F32" s="327"/>
      <c r="G32" s="326"/>
      <c r="H32" s="328" t="str">
        <f>IF(_xlfn.XLOOKUP(TimeSheet_October[[#This Row],[Date(s)]],Holidays[Date],Holidays[Event])=0,"",_xlfn.XLOOKUP(TimeSheet_October[[#This Row],[Date(s)]],Holidays[Date],Holidays[Event]))</f>
        <v/>
      </c>
      <c r="I32" s="329"/>
      <c r="J32" s="190">
        <f t="shared" si="0"/>
        <v>0</v>
      </c>
      <c r="K32" s="133">
        <f t="shared" si="1"/>
        <v>0</v>
      </c>
      <c r="L32" s="175">
        <f t="shared" si="2"/>
        <v>0</v>
      </c>
    </row>
    <row r="33" spans="1:12" ht="19.899999999999999" customHeight="1" x14ac:dyDescent="0.2">
      <c r="A33" s="123" t="b">
        <f>ISNA(_xlfn.XLOOKUP(TimeSheet_October[[#This Row],[Note For Other Assigned Duties]],Holidays[Event], Holidays[Event]))</f>
        <v>1</v>
      </c>
      <c r="C33" s="324">
        <f t="shared" si="3"/>
        <v>46321</v>
      </c>
      <c r="D33" s="325"/>
      <c r="E33" s="326"/>
      <c r="F33" s="327"/>
      <c r="G33" s="326"/>
      <c r="H33" s="328" t="str">
        <f>IF(_xlfn.XLOOKUP(TimeSheet_October[[#This Row],[Date(s)]],Holidays[Date],Holidays[Event])=0,"",_xlfn.XLOOKUP(TimeSheet_October[[#This Row],[Date(s)]],Holidays[Date],Holidays[Event]))</f>
        <v/>
      </c>
      <c r="I33" s="329"/>
      <c r="J33" s="190">
        <f t="shared" si="0"/>
        <v>0</v>
      </c>
      <c r="K33" s="133">
        <f t="shared" si="1"/>
        <v>0</v>
      </c>
      <c r="L33" s="175">
        <f t="shared" si="2"/>
        <v>0</v>
      </c>
    </row>
    <row r="34" spans="1:12" ht="19.899999999999999" customHeight="1" x14ac:dyDescent="0.2">
      <c r="A34" s="123" t="b">
        <f>ISNA(_xlfn.XLOOKUP(TimeSheet_October[[#This Row],[Note For Other Assigned Duties]],Holidays[Event], Holidays[Event]))</f>
        <v>1</v>
      </c>
      <c r="C34" s="324">
        <f t="shared" si="3"/>
        <v>46322</v>
      </c>
      <c r="D34" s="325"/>
      <c r="E34" s="326"/>
      <c r="F34" s="327"/>
      <c r="G34" s="326"/>
      <c r="H34" s="328" t="str">
        <f>IF(_xlfn.XLOOKUP(TimeSheet_October[[#This Row],[Date(s)]],Holidays[Date],Holidays[Event])=0,"",_xlfn.XLOOKUP(TimeSheet_October[[#This Row],[Date(s)]],Holidays[Date],Holidays[Event]))</f>
        <v/>
      </c>
      <c r="I34" s="329"/>
      <c r="J34" s="190">
        <f t="shared" si="0"/>
        <v>0</v>
      </c>
      <c r="K34" s="133">
        <f t="shared" si="1"/>
        <v>0</v>
      </c>
      <c r="L34" s="175">
        <f t="shared" si="2"/>
        <v>0</v>
      </c>
    </row>
    <row r="35" spans="1:12" ht="19.899999999999999" customHeight="1" x14ac:dyDescent="0.2">
      <c r="A35" s="123" t="b">
        <f>ISNA(_xlfn.XLOOKUP(TimeSheet_October[[#This Row],[Note For Other Assigned Duties]],Holidays[Event], Holidays[Event]))</f>
        <v>1</v>
      </c>
      <c r="C35" s="324">
        <f t="shared" si="3"/>
        <v>46323</v>
      </c>
      <c r="D35" s="325"/>
      <c r="E35" s="326"/>
      <c r="F35" s="327"/>
      <c r="G35" s="326"/>
      <c r="H35" s="328" t="str">
        <f>IF(_xlfn.XLOOKUP(TimeSheet_October[[#This Row],[Date(s)]],Holidays[Date],Holidays[Event])=0,"",_xlfn.XLOOKUP(TimeSheet_October[[#This Row],[Date(s)]],Holidays[Date],Holidays[Event]))</f>
        <v/>
      </c>
      <c r="I35" s="329"/>
      <c r="J35" s="190">
        <f t="shared" si="0"/>
        <v>0</v>
      </c>
      <c r="K35" s="133">
        <f t="shared" si="1"/>
        <v>0</v>
      </c>
      <c r="L35" s="175">
        <f t="shared" si="2"/>
        <v>0</v>
      </c>
    </row>
    <row r="36" spans="1:12" ht="19.899999999999999" customHeight="1" x14ac:dyDescent="0.2">
      <c r="A36" s="123" t="b">
        <f>ISNA(_xlfn.XLOOKUP(TimeSheet_October[[#This Row],[Note For Other Assigned Duties]],Holidays[Event], Holidays[Event]))</f>
        <v>1</v>
      </c>
      <c r="C36" s="324">
        <f t="shared" si="3"/>
        <v>46324</v>
      </c>
      <c r="D36" s="325"/>
      <c r="E36" s="326"/>
      <c r="F36" s="327"/>
      <c r="G36" s="326"/>
      <c r="H36" s="328" t="str">
        <f>IF(_xlfn.XLOOKUP(TimeSheet_October[[#This Row],[Date(s)]],Holidays[Date],Holidays[Event])=0,"",_xlfn.XLOOKUP(TimeSheet_October[[#This Row],[Date(s)]],Holidays[Date],Holidays[Event]))</f>
        <v/>
      </c>
      <c r="I36" s="329"/>
      <c r="J36" s="190">
        <f t="shared" si="0"/>
        <v>0</v>
      </c>
      <c r="K36" s="133">
        <f t="shared" si="1"/>
        <v>0</v>
      </c>
      <c r="L36" s="175">
        <f t="shared" si="2"/>
        <v>0</v>
      </c>
    </row>
    <row r="37" spans="1:12" ht="19.899999999999999" customHeight="1" x14ac:dyDescent="0.2">
      <c r="A37" s="123" t="b">
        <f>ISNA(_xlfn.XLOOKUP(TimeSheet_October[[#This Row],[Note For Other Assigned Duties]],Holidays[Event], Holidays[Event]))</f>
        <v>1</v>
      </c>
      <c r="C37" s="324">
        <f t="shared" si="3"/>
        <v>46325</v>
      </c>
      <c r="D37" s="325"/>
      <c r="E37" s="326"/>
      <c r="F37" s="327"/>
      <c r="G37" s="326"/>
      <c r="H37" s="328" t="str">
        <f>IF(_xlfn.XLOOKUP(TimeSheet_October[[#This Row],[Date(s)]],Holidays[Date],Holidays[Event])=0,"",_xlfn.XLOOKUP(TimeSheet_October[[#This Row],[Date(s)]],Holidays[Date],Holidays[Event]))</f>
        <v/>
      </c>
      <c r="I37" s="329"/>
      <c r="J37" s="190">
        <f t="shared" si="0"/>
        <v>0</v>
      </c>
      <c r="K37" s="133">
        <f t="shared" si="1"/>
        <v>0</v>
      </c>
      <c r="L37" s="178">
        <f t="shared" si="2"/>
        <v>0</v>
      </c>
    </row>
    <row r="38" spans="1:12" ht="19.899999999999999" customHeight="1" thickBot="1" x14ac:dyDescent="0.25">
      <c r="A38" s="123" t="b">
        <f>ISNA(_xlfn.XLOOKUP(TimeSheet_October[[#This Row],[Note For Other Assigned Duties]],Holidays[Event], Holidays[Event]))</f>
        <v>1</v>
      </c>
      <c r="C38" s="324">
        <f t="shared" si="3"/>
        <v>46326</v>
      </c>
      <c r="D38" s="325"/>
      <c r="E38" s="326"/>
      <c r="F38" s="327"/>
      <c r="G38" s="326"/>
      <c r="H38" s="328" t="str">
        <f>IF(_xlfn.XLOOKUP(TimeSheet_October[[#This Row],[Date(s)]],Holidays[Date],Holidays[Event])=0,"",_xlfn.XLOOKUP(TimeSheet_October[[#This Row],[Date(s)]],Holidays[Date],Holidays[Event]))</f>
        <v/>
      </c>
      <c r="I38" s="329"/>
      <c r="J38" s="191">
        <f t="shared" si="0"/>
        <v>0</v>
      </c>
      <c r="K38" s="188">
        <f t="shared" si="1"/>
        <v>0</v>
      </c>
      <c r="L38" s="179">
        <f t="shared" si="2"/>
        <v>0</v>
      </c>
    </row>
    <row r="39" spans="1:12" ht="20.25" customHeight="1" thickTop="1" x14ac:dyDescent="0.2">
      <c r="C39" s="158"/>
      <c r="D39" s="158"/>
      <c r="E39" s="158"/>
      <c r="F39" s="158"/>
      <c r="G39" s="158"/>
      <c r="H39" s="158"/>
      <c r="I39" s="158"/>
    </row>
  </sheetData>
  <sheetProtection algorithmName="SHA-512" hashValue="/vaz39L8fj2uSuGv64/Uhwq8XZzLuPkgdsatbaE5WV1PUtugqyRXLamQu4Gu90Z81Bo5Akjd9v/L4crTNXu/QQ==" saltValue="5Y0FtP9dIYmpj6aaiKuz6g==" spinCount="100000" sheet="1" objects="1" scenarios="1"/>
  <mergeCells count="12">
    <mergeCell ref="C1:J1"/>
    <mergeCell ref="K1:L1"/>
    <mergeCell ref="K2:L2"/>
    <mergeCell ref="K3:L3"/>
    <mergeCell ref="K4:L4"/>
    <mergeCell ref="D3:F3"/>
    <mergeCell ref="G4:H4"/>
    <mergeCell ref="K5:L5"/>
    <mergeCell ref="K6:L6"/>
    <mergeCell ref="I2:I3"/>
    <mergeCell ref="J2:J3"/>
    <mergeCell ref="J4:J5"/>
  </mergeCells>
  <phoneticPr fontId="99" type="noConversion"/>
  <conditionalFormatting sqref="C8:I38">
    <cfRule type="expression" dxfId="9" priority="1">
      <formula>OR(IF(WEEKDAY($C8)=1,1),IF(WEEKDAY($C8)=7,1),IF($A8=FALSE,1))</formula>
    </cfRule>
  </conditionalFormatting>
  <dataValidations count="19">
    <dataValidation allowBlank="1" showErrorMessage="1" sqref="B2:B1048576 G5:H6 G2:H3 N5:O7 O1:O2 S7:XFD37 M1:M6 J35:J1048576 Q7:R7 K38:XFD1048576 Q1:XFD6 K8:R37 J2 P1:P7 D8:G37 I16 D38:I1048576 I32 I25 I37 I30 I23 I11:I12 I9 C8:C1048576" xr:uid="{00000000-0002-0000-1000-000000000000}"/>
    <dataValidation allowBlank="1" showInputMessage="1" showErrorMessage="1" prompt="Use this worksheet to track hours worked in a work week. Enter Date and Times in TimeSheet table. Total Hours, Regular Hours and Overtime Hours are automatically calculated" sqref="B1" xr:uid="{00000000-0002-0000-1000-000001000000}"/>
    <dataValidation allowBlank="1" showInputMessage="1" showErrorMessage="1" prompt="Enter Teacher and School details in cells below" sqref="C1" xr:uid="{00000000-0002-0000-1000-000002000000}"/>
    <dataValidation allowBlank="1" showInputMessage="1" showErrorMessage="1" prompt="Enter Teacher Name and FTE in cells to the right" sqref="C2" xr:uid="{00000000-0002-0000-1000-000003000000}"/>
    <dataValidation allowBlank="1" showInputMessage="1" showErrorMessage="1" prompt="Enter Teacher Name in this cell" sqref="D2" xr:uid="{00000000-0002-0000-1000-000004000000}"/>
    <dataValidation allowBlank="1" showInputMessage="1" showErrorMessage="1" prompt="Enter Teacher's FTE in this cell" sqref="E2" xr:uid="{00000000-0002-0000-1000-000005000000}"/>
    <dataValidation allowBlank="1" showInputMessage="1" showErrorMessage="1" prompt="Enter School Name in cell to the right" sqref="C3" xr:uid="{00000000-0002-0000-1000-000006000000}"/>
    <dataValidation allowBlank="1" showInputMessage="1" showErrorMessage="1" prompt="Enter School Name in this cell" sqref="D3" xr:uid="{00000000-0002-0000-1000-000007000000}"/>
    <dataValidation allowBlank="1" showInputMessage="1" showErrorMessage="1" prompt="Enter Total Assignable Hours in cell below" sqref="C5" xr:uid="{00000000-0002-0000-1000-000008000000}"/>
    <dataValidation allowBlank="1" showInputMessage="1" showErrorMessage="1" prompt="Total Assignable Hours Worked are automatically calculated in cell below" sqref="E5" xr:uid="{00000000-0002-0000-1000-000009000000}"/>
    <dataValidation allowBlank="1" showInputMessage="1" showErrorMessage="1" prompt="Regular Hours are automatically calculated in cell below" sqref="D5" xr:uid="{00000000-0002-0000-1000-00000A000000}"/>
    <dataValidation allowBlank="1" showInputMessage="1" showErrorMessage="1" prompt="Enter Total Work Week Hours in this cell" sqref="C6" xr:uid="{00000000-0002-0000-1000-00000B000000}"/>
    <dataValidation allowBlank="1" showInputMessage="1" showErrorMessage="1" prompt="Total Hours Worked are automatically calculated in this cell" sqref="D6:E6" xr:uid="{00000000-0002-0000-1000-00000C000000}"/>
    <dataValidation allowBlank="1" showInputMessage="1" showErrorMessage="1" prompt="Enter Date in this column under this heading. Use heading filters to find specific entries" sqref="C7" xr:uid="{00000000-0002-0000-1000-00000D000000}"/>
    <dataValidation allowBlank="1" showInputMessage="1" showErrorMessage="1" prompt="Enter Assigned Time After School in this column under this heading." sqref="I7 J8:J34" xr:uid="{00000000-0002-0000-1000-00000E000000}"/>
    <dataValidation allowBlank="1" showInputMessage="1" showErrorMessage="1" prompt="Assigned Hours Worked are automatically calculated in this column under this heading." sqref="K7:L7" xr:uid="{00000000-0002-0000-1000-00000F000000}"/>
    <dataValidation allowBlank="1" showInputMessage="1" showErrorMessage="1" prompt="Total Assignable Hours Worked to date automatically calculated in this cell." sqref="F6 J6" xr:uid="{00000000-0002-0000-1000-000010000000}"/>
    <dataValidation allowBlank="1" showInputMessage="1" showErrorMessage="1" prompt="Total Assignable Hours Worked to date are automatically calculated in cell below" sqref="J4 F5" xr:uid="{00000000-0002-0000-1000-000011000000}"/>
    <dataValidation allowBlank="1" showInputMessage="1" showErrorMessage="1" prompt="adsfa" sqref="I2" xr:uid="{00000000-0002-0000-1000-000012000000}"/>
  </dataValidations>
  <hyperlinks>
    <hyperlink ref="K2" location="'Mon-Day 1-S1'!Print_Titles" display="MON | Day 1 - Sem 1" xr:uid="{00000000-0004-0000-1000-000000000000}"/>
    <hyperlink ref="K3" location="'Tue-Day 2-S1'!Print_Titles" display="TUE | Day 2 - Sem 1" xr:uid="{00000000-0004-0000-1000-000001000000}"/>
    <hyperlink ref="K4" location="'Wed-Day 3-S1'!Print_Titles" display="WED | Day 3 - Sem 1" xr:uid="{00000000-0004-0000-1000-000002000000}"/>
    <hyperlink ref="K5" location="'Thu-Day 4-S1'!Print_Titles" display="THU | Day 4 - Sem 1" xr:uid="{00000000-0004-0000-1000-000003000000}"/>
    <hyperlink ref="K6" location="'Fri-Day 5-S1'!Print_Titles" display="FRI | Day 5 - Sem 1" xr:uid="{00000000-0004-0000-1000-000004000000}"/>
    <hyperlink ref="N2" location="'Day 6'!A1" display="Day 6 - Sem 1" xr:uid="{00000000-0004-0000-1000-000005000000}"/>
    <hyperlink ref="N3" location="'Early Dismissal 1'!A1" display="Early Out 1 - Sem 1" xr:uid="{00000000-0004-0000-1000-000006000000}"/>
    <hyperlink ref="N4" location="'Early Dismissal 2'!A1" display="Early Out 2 - Sem 1" xr:uid="{00000000-0004-0000-1000-000007000000}"/>
    <hyperlink ref="K2:L2" location="'Mon-Day 1'!A1" display="MON | Day 1 - Sem 1" xr:uid="{00000000-0004-0000-1000-000008000000}"/>
    <hyperlink ref="K3:L3" location="'Tue-Day 2'!A1" display="TUE | Day 2 - Sem 1" xr:uid="{00000000-0004-0000-1000-000009000000}"/>
    <hyperlink ref="K4:L4" location="'Wed-Day 3'!A1" display="WED | Day 3 - Sem 1" xr:uid="{00000000-0004-0000-1000-00000A000000}"/>
    <hyperlink ref="K5:L5" location="'Thu-Day 4'!A1" display="THU | Day 4 - Sem 1" xr:uid="{00000000-0004-0000-1000-00000B000000}"/>
    <hyperlink ref="K6:L6" location="'Fri-Day 5'!A1" display="FRI | Day 5 - Sem 1" xr:uid="{00000000-0004-0000-1000-00000C000000}"/>
  </hyperlinks>
  <printOptions horizontalCentered="1"/>
  <pageMargins left="0.25" right="0.25" top="0.75" bottom="0.75" header="0.3" footer="0.3"/>
  <pageSetup scale="87"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F23A468D-2103-4CEC-85BB-C889BDCD23BC}">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BBC177DC-B0E4-4297-93E0-AA593471485D}">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theme="4"/>
    <pageSetUpPr fitToPage="1"/>
  </sheetPr>
  <dimension ref="A1:P38"/>
  <sheetViews>
    <sheetView showGridLines="0" zoomScale="75" zoomScaleNormal="75" zoomScalePageLayoutView="75" workbookViewId="0">
      <pane xSplit="15" ySplit="7" topLeftCell="P8" activePane="bottomRight" state="frozen"/>
      <selection activeCell="C8" sqref="C8"/>
      <selection pane="topRight" activeCell="C8" sqref="C8"/>
      <selection pane="bottomLeft" activeCell="C8" sqref="C8"/>
      <selection pane="bottomRight" activeCell="H18" sqref="H18"/>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0.875" style="123" customWidth="1"/>
    <col min="9" max="9" width="15.875" style="123" customWidth="1"/>
    <col min="10" max="10" width="17.125" style="157" customWidth="1"/>
    <col min="11" max="11" width="12.125" style="123" customWidth="1"/>
    <col min="12" max="12" width="20.875" style="123" customWidth="1"/>
    <col min="13" max="13" width="13.125" style="123" customWidth="1"/>
    <col min="14" max="14" width="13.5" style="123" customWidth="1"/>
    <col min="15" max="15" width="9.875" style="123" customWidth="1"/>
    <col min="16" max="16" width="1.875" style="123" customWidth="1"/>
    <col min="17" max="16384" width="9" style="123"/>
  </cols>
  <sheetData>
    <row r="1" spans="1:16" ht="35.25" customHeight="1" thickTop="1" thickBot="1" x14ac:dyDescent="0.45">
      <c r="C1" s="566" t="s">
        <v>73</v>
      </c>
      <c r="D1" s="566"/>
      <c r="E1" s="566"/>
      <c r="F1" s="566"/>
      <c r="G1" s="566"/>
      <c r="H1" s="566"/>
      <c r="I1" s="566"/>
      <c r="J1" s="567"/>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8" customHeight="1" thickBot="1" x14ac:dyDescent="0.25">
      <c r="C4" s="146" t="s">
        <v>119</v>
      </c>
      <c r="D4" s="200">
        <f>'Detailed Summary'!H3</f>
        <v>0</v>
      </c>
      <c r="E4" s="146" t="s">
        <v>82</v>
      </c>
      <c r="F4" s="145">
        <f>IFERROR(E2*1200,0)</f>
        <v>1200</v>
      </c>
      <c r="G4" s="556" t="s">
        <v>181</v>
      </c>
      <c r="H4" s="557"/>
      <c r="I4" s="145">
        <f>October!C6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185">
        <f>SUM(J8:J37)/60</f>
        <v>0</v>
      </c>
      <c r="E6" s="187">
        <f>SUM(L8:L37)</f>
        <v>0</v>
      </c>
      <c r="F6" s="122">
        <f>October!F6+E6</f>
        <v>0</v>
      </c>
      <c r="G6" s="124"/>
      <c r="H6" s="124"/>
      <c r="J6" s="163">
        <f>C6</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899999999999999" customHeight="1" x14ac:dyDescent="0.2">
      <c r="A8" s="123" t="b">
        <f>ISNA(_xlfn.XLOOKUP(TimeSheet_November[[#This Row],[Note For Other Assigned Duties]],Holidays[Event], Holidays[Event]))</f>
        <v>1</v>
      </c>
      <c r="C8" s="324">
        <f>October!C38+1</f>
        <v>46327</v>
      </c>
      <c r="D8" s="325"/>
      <c r="E8" s="326"/>
      <c r="F8" s="327"/>
      <c r="G8" s="326"/>
      <c r="H8" s="328" t="str">
        <f>IF(_xlfn.XLOOKUP(TimeSheet_November[[#This Row],[Date(s)]],Holidays[Date],Holidays[Event])=0,"",_xlfn.XLOOKUP(TimeSheet_November[[#This Row],[Date(s)]],Holidays[Date],Holidays[Event]))</f>
        <v/>
      </c>
      <c r="I8" s="329"/>
      <c r="J8" s="190">
        <f t="shared" ref="J8:J37" si="0">F8</f>
        <v>0</v>
      </c>
      <c r="K8" s="133">
        <f t="shared" ref="K8:K37" si="1">IFERROR(D8+E8+G8+I8,0)</f>
        <v>0</v>
      </c>
      <c r="L8" s="175">
        <f t="shared" ref="L8:L37" si="2">IFERROR(K8/60,0)</f>
        <v>0</v>
      </c>
    </row>
    <row r="9" spans="1:16" ht="19.899999999999999" customHeight="1" x14ac:dyDescent="0.2">
      <c r="A9" s="123" t="b">
        <f>ISNA(_xlfn.XLOOKUP(TimeSheet_November[[#This Row],[Note For Other Assigned Duties]],Holidays[Event], Holidays[Event]))</f>
        <v>1</v>
      </c>
      <c r="C9" s="324">
        <f>+C8+1</f>
        <v>46328</v>
      </c>
      <c r="D9" s="325"/>
      <c r="E9" s="326"/>
      <c r="F9" s="327"/>
      <c r="G9" s="326"/>
      <c r="H9" s="328" t="str">
        <f>IF(_xlfn.XLOOKUP(TimeSheet_November[[#This Row],[Date(s)]],Holidays[Date],Holidays[Event])=0,"",_xlfn.XLOOKUP(TimeSheet_November[[#This Row],[Date(s)]],Holidays[Date],Holidays[Event]))</f>
        <v/>
      </c>
      <c r="I9" s="329"/>
      <c r="J9" s="190">
        <f t="shared" si="0"/>
        <v>0</v>
      </c>
      <c r="K9" s="133">
        <f t="shared" si="1"/>
        <v>0</v>
      </c>
      <c r="L9" s="175">
        <f t="shared" si="2"/>
        <v>0</v>
      </c>
    </row>
    <row r="10" spans="1:16" ht="19.899999999999999" customHeight="1" x14ac:dyDescent="0.2">
      <c r="A10" s="123" t="b">
        <f>ISNA(_xlfn.XLOOKUP(TimeSheet_November[[#This Row],[Note For Other Assigned Duties]],Holidays[Event], Holidays[Event]))</f>
        <v>1</v>
      </c>
      <c r="C10" s="324">
        <f t="shared" ref="C10:C37" si="3">+C9+1</f>
        <v>46329</v>
      </c>
      <c r="D10" s="325"/>
      <c r="E10" s="326"/>
      <c r="F10" s="327"/>
      <c r="G10" s="326"/>
      <c r="H10" s="328" t="str">
        <f>IF(_xlfn.XLOOKUP(TimeSheet_November[[#This Row],[Date(s)]],Holidays[Date],Holidays[Event])=0,"",_xlfn.XLOOKUP(TimeSheet_November[[#This Row],[Date(s)]],Holidays[Date],Holidays[Event]))</f>
        <v/>
      </c>
      <c r="I10" s="329"/>
      <c r="J10" s="190">
        <f t="shared" si="0"/>
        <v>0</v>
      </c>
      <c r="K10" s="133">
        <f t="shared" si="1"/>
        <v>0</v>
      </c>
      <c r="L10" s="175">
        <f t="shared" si="2"/>
        <v>0</v>
      </c>
    </row>
    <row r="11" spans="1:16" ht="19.899999999999999" customHeight="1" x14ac:dyDescent="0.2">
      <c r="A11" s="123" t="b">
        <f>ISNA(_xlfn.XLOOKUP(TimeSheet_November[[#This Row],[Note For Other Assigned Duties]],Holidays[Event], Holidays[Event]))</f>
        <v>1</v>
      </c>
      <c r="C11" s="324">
        <f t="shared" si="3"/>
        <v>46330</v>
      </c>
      <c r="D11" s="325"/>
      <c r="E11" s="326"/>
      <c r="F11" s="327"/>
      <c r="G11" s="326"/>
      <c r="H11" s="328" t="str">
        <f>IF(_xlfn.XLOOKUP(TimeSheet_November[[#This Row],[Date(s)]],Holidays[Date],Holidays[Event])=0,"",_xlfn.XLOOKUP(TimeSheet_November[[#This Row],[Date(s)]],Holidays[Date],Holidays[Event]))</f>
        <v/>
      </c>
      <c r="I11" s="329"/>
      <c r="J11" s="190">
        <f t="shared" si="0"/>
        <v>0</v>
      </c>
      <c r="K11" s="133">
        <f t="shared" si="1"/>
        <v>0</v>
      </c>
      <c r="L11" s="175">
        <f t="shared" si="2"/>
        <v>0</v>
      </c>
    </row>
    <row r="12" spans="1:16" ht="19.899999999999999" customHeight="1" x14ac:dyDescent="0.2">
      <c r="A12" s="123" t="b">
        <f>ISNA(_xlfn.XLOOKUP(TimeSheet_November[[#This Row],[Note For Other Assigned Duties]],Holidays[Event], Holidays[Event]))</f>
        <v>1</v>
      </c>
      <c r="C12" s="324">
        <f t="shared" si="3"/>
        <v>46331</v>
      </c>
      <c r="D12" s="325"/>
      <c r="E12" s="326"/>
      <c r="F12" s="327"/>
      <c r="G12" s="326"/>
      <c r="H12" s="328" t="str">
        <f>IF(_xlfn.XLOOKUP(TimeSheet_November[[#This Row],[Date(s)]],Holidays[Date],Holidays[Event])=0,"",_xlfn.XLOOKUP(TimeSheet_November[[#This Row],[Date(s)]],Holidays[Date],Holidays[Event]))</f>
        <v/>
      </c>
      <c r="I12" s="329"/>
      <c r="J12" s="190">
        <f t="shared" si="0"/>
        <v>0</v>
      </c>
      <c r="K12" s="133">
        <f t="shared" si="1"/>
        <v>0</v>
      </c>
      <c r="L12" s="175">
        <f t="shared" si="2"/>
        <v>0</v>
      </c>
    </row>
    <row r="13" spans="1:16" ht="19.899999999999999" customHeight="1" x14ac:dyDescent="0.2">
      <c r="A13" s="123" t="b">
        <f>ISNA(_xlfn.XLOOKUP(TimeSheet_November[[#This Row],[Note For Other Assigned Duties]],Holidays[Event], Holidays[Event]))</f>
        <v>1</v>
      </c>
      <c r="C13" s="324">
        <f t="shared" si="3"/>
        <v>46332</v>
      </c>
      <c r="D13" s="325"/>
      <c r="E13" s="326"/>
      <c r="F13" s="327"/>
      <c r="G13" s="326"/>
      <c r="H13" s="328" t="str">
        <f>IF(_xlfn.XLOOKUP(TimeSheet_November[[#This Row],[Date(s)]],Holidays[Date],Holidays[Event])=0,"",_xlfn.XLOOKUP(TimeSheet_November[[#This Row],[Date(s)]],Holidays[Date],Holidays[Event]))</f>
        <v/>
      </c>
      <c r="I13" s="329"/>
      <c r="J13" s="190">
        <f t="shared" si="0"/>
        <v>0</v>
      </c>
      <c r="K13" s="133">
        <f t="shared" si="1"/>
        <v>0</v>
      </c>
      <c r="L13" s="175">
        <f t="shared" si="2"/>
        <v>0</v>
      </c>
    </row>
    <row r="14" spans="1:16" ht="19.899999999999999" customHeight="1" x14ac:dyDescent="0.2">
      <c r="A14" s="123" t="b">
        <f>ISNA(_xlfn.XLOOKUP(TimeSheet_November[[#This Row],[Note For Other Assigned Duties]],Holidays[Event], Holidays[Event]))</f>
        <v>1</v>
      </c>
      <c r="C14" s="324">
        <f t="shared" si="3"/>
        <v>46333</v>
      </c>
      <c r="D14" s="325"/>
      <c r="E14" s="326"/>
      <c r="F14" s="327"/>
      <c r="G14" s="326"/>
      <c r="H14" s="328" t="str">
        <f>IF(_xlfn.XLOOKUP(TimeSheet_November[[#This Row],[Date(s)]],Holidays[Date],Holidays[Event])=0,"",_xlfn.XLOOKUP(TimeSheet_November[[#This Row],[Date(s)]],Holidays[Date],Holidays[Event]))</f>
        <v/>
      </c>
      <c r="I14" s="329"/>
      <c r="J14" s="190">
        <f t="shared" si="0"/>
        <v>0</v>
      </c>
      <c r="K14" s="133">
        <f t="shared" si="1"/>
        <v>0</v>
      </c>
      <c r="L14" s="175">
        <f t="shared" si="2"/>
        <v>0</v>
      </c>
    </row>
    <row r="15" spans="1:16" ht="19.899999999999999" customHeight="1" x14ac:dyDescent="0.2">
      <c r="A15" s="123" t="b">
        <f>ISNA(_xlfn.XLOOKUP(TimeSheet_November[[#This Row],[Note For Other Assigned Duties]],Holidays[Event], Holidays[Event]))</f>
        <v>1</v>
      </c>
      <c r="C15" s="324">
        <f t="shared" si="3"/>
        <v>46334</v>
      </c>
      <c r="D15" s="325"/>
      <c r="E15" s="326"/>
      <c r="F15" s="327"/>
      <c r="G15" s="326"/>
      <c r="H15" s="328" t="str">
        <f>IF(_xlfn.XLOOKUP(TimeSheet_November[[#This Row],[Date(s)]],Holidays[Date],Holidays[Event])=0,"",_xlfn.XLOOKUP(TimeSheet_November[[#This Row],[Date(s)]],Holidays[Date],Holidays[Event]))</f>
        <v/>
      </c>
      <c r="I15" s="329"/>
      <c r="J15" s="190">
        <f t="shared" si="0"/>
        <v>0</v>
      </c>
      <c r="K15" s="133">
        <f t="shared" si="1"/>
        <v>0</v>
      </c>
      <c r="L15" s="175">
        <f t="shared" si="2"/>
        <v>0</v>
      </c>
    </row>
    <row r="16" spans="1:16" ht="19.899999999999999" customHeight="1" x14ac:dyDescent="0.2">
      <c r="A16" s="123" t="b">
        <f>ISNA(_xlfn.XLOOKUP(TimeSheet_November[[#This Row],[Note For Other Assigned Duties]],Holidays[Event], Holidays[Event]))</f>
        <v>1</v>
      </c>
      <c r="C16" s="324">
        <f t="shared" si="3"/>
        <v>46335</v>
      </c>
      <c r="D16" s="325"/>
      <c r="E16" s="326"/>
      <c r="F16" s="327"/>
      <c r="G16" s="326"/>
      <c r="H16" s="328" t="str">
        <f>IF(_xlfn.XLOOKUP(TimeSheet_November[[#This Row],[Date(s)]],Holidays[Date],Holidays[Event])=0,"",_xlfn.XLOOKUP(TimeSheet_November[[#This Row],[Date(s)]],Holidays[Date],Holidays[Event]))</f>
        <v/>
      </c>
      <c r="I16" s="329"/>
      <c r="J16" s="190">
        <f t="shared" si="0"/>
        <v>0</v>
      </c>
      <c r="K16" s="133">
        <f t="shared" si="1"/>
        <v>0</v>
      </c>
      <c r="L16" s="175">
        <f t="shared" si="2"/>
        <v>0</v>
      </c>
    </row>
    <row r="17" spans="1:12" ht="19.899999999999999" customHeight="1" x14ac:dyDescent="0.2">
      <c r="A17" s="123" t="b">
        <f>ISNA(_xlfn.XLOOKUP(TimeSheet_November[[#This Row],[Note For Other Assigned Duties]],Holidays[Event], Holidays[Event]))</f>
        <v>1</v>
      </c>
      <c r="C17" s="324">
        <f t="shared" si="3"/>
        <v>46336</v>
      </c>
      <c r="D17" s="325"/>
      <c r="E17" s="326"/>
      <c r="F17" s="327"/>
      <c r="G17" s="326"/>
      <c r="H17" s="328" t="str">
        <f>IF(_xlfn.XLOOKUP(TimeSheet_November[[#This Row],[Date(s)]],Holidays[Date],Holidays[Event])=0,"",_xlfn.XLOOKUP(TimeSheet_November[[#This Row],[Date(s)]],Holidays[Date],Holidays[Event]))</f>
        <v/>
      </c>
      <c r="I17" s="329"/>
      <c r="J17" s="190">
        <f t="shared" si="0"/>
        <v>0</v>
      </c>
      <c r="K17" s="133">
        <f t="shared" si="1"/>
        <v>0</v>
      </c>
      <c r="L17" s="175">
        <f t="shared" si="2"/>
        <v>0</v>
      </c>
    </row>
    <row r="18" spans="1:12" ht="19.899999999999999" customHeight="1" x14ac:dyDescent="0.2">
      <c r="A18" s="123" t="b">
        <f>ISNA(_xlfn.XLOOKUP(TimeSheet_November[[#This Row],[Note For Other Assigned Duties]],Holidays[Event], Holidays[Event]))</f>
        <v>0</v>
      </c>
      <c r="C18" s="324">
        <f t="shared" si="3"/>
        <v>46337</v>
      </c>
      <c r="D18" s="325"/>
      <c r="E18" s="326"/>
      <c r="F18" s="327"/>
      <c r="G18" s="326"/>
      <c r="H18" s="328" t="str">
        <f>IF(_xlfn.XLOOKUP(TimeSheet_November[[#This Row],[Date(s)]],Holidays[Date],Holidays[Event])=0,"",_xlfn.XLOOKUP(TimeSheet_November[[#This Row],[Date(s)]],Holidays[Date],Holidays[Event]))</f>
        <v>Remembrance Day</v>
      </c>
      <c r="I18" s="329"/>
      <c r="J18" s="190">
        <f t="shared" si="0"/>
        <v>0</v>
      </c>
      <c r="K18" s="133">
        <f t="shared" si="1"/>
        <v>0</v>
      </c>
      <c r="L18" s="175">
        <f t="shared" si="2"/>
        <v>0</v>
      </c>
    </row>
    <row r="19" spans="1:12" ht="19.899999999999999" customHeight="1" x14ac:dyDescent="0.2">
      <c r="A19" s="123" t="b">
        <f>ISNA(_xlfn.XLOOKUP(TimeSheet_November[[#This Row],[Note For Other Assigned Duties]],Holidays[Event], Holidays[Event]))</f>
        <v>1</v>
      </c>
      <c r="C19" s="324">
        <f t="shared" si="3"/>
        <v>46338</v>
      </c>
      <c r="D19" s="325"/>
      <c r="E19" s="326"/>
      <c r="F19" s="327"/>
      <c r="G19" s="326"/>
      <c r="H19" s="328" t="str">
        <f>IF(_xlfn.XLOOKUP(TimeSheet_November[[#This Row],[Date(s)]],Holidays[Date],Holidays[Event])=0,"",_xlfn.XLOOKUP(TimeSheet_November[[#This Row],[Date(s)]],Holidays[Date],Holidays[Event]))</f>
        <v/>
      </c>
      <c r="I19" s="329"/>
      <c r="J19" s="190">
        <f t="shared" si="0"/>
        <v>0</v>
      </c>
      <c r="K19" s="133">
        <f t="shared" si="1"/>
        <v>0</v>
      </c>
      <c r="L19" s="175">
        <f t="shared" si="2"/>
        <v>0</v>
      </c>
    </row>
    <row r="20" spans="1:12" ht="19.899999999999999" customHeight="1" x14ac:dyDescent="0.2">
      <c r="A20" s="123" t="b">
        <f>ISNA(_xlfn.XLOOKUP(TimeSheet_November[[#This Row],[Note For Other Assigned Duties]],Holidays[Event], Holidays[Event]))</f>
        <v>1</v>
      </c>
      <c r="C20" s="324">
        <f t="shared" si="3"/>
        <v>46339</v>
      </c>
      <c r="D20" s="325"/>
      <c r="E20" s="326"/>
      <c r="F20" s="327"/>
      <c r="G20" s="326"/>
      <c r="H20" s="328" t="str">
        <f>IF(_xlfn.XLOOKUP(TimeSheet_November[[#This Row],[Date(s)]],Holidays[Date],Holidays[Event])=0,"",_xlfn.XLOOKUP(TimeSheet_November[[#This Row],[Date(s)]],Holidays[Date],Holidays[Event]))</f>
        <v/>
      </c>
      <c r="I20" s="329"/>
      <c r="J20" s="190">
        <f t="shared" si="0"/>
        <v>0</v>
      </c>
      <c r="K20" s="133">
        <f t="shared" si="1"/>
        <v>0</v>
      </c>
      <c r="L20" s="175">
        <f t="shared" si="2"/>
        <v>0</v>
      </c>
    </row>
    <row r="21" spans="1:12" ht="19.899999999999999" customHeight="1" x14ac:dyDescent="0.2">
      <c r="A21" s="123" t="b">
        <f>ISNA(_xlfn.XLOOKUP(TimeSheet_November[[#This Row],[Note For Other Assigned Duties]],Holidays[Event], Holidays[Event]))</f>
        <v>1</v>
      </c>
      <c r="C21" s="324">
        <f t="shared" si="3"/>
        <v>46340</v>
      </c>
      <c r="D21" s="325"/>
      <c r="E21" s="326"/>
      <c r="F21" s="327"/>
      <c r="G21" s="326"/>
      <c r="H21" s="328" t="str">
        <f>IF(_xlfn.XLOOKUP(TimeSheet_November[[#This Row],[Date(s)]],Holidays[Date],Holidays[Event])=0,"",_xlfn.XLOOKUP(TimeSheet_November[[#This Row],[Date(s)]],Holidays[Date],Holidays[Event]))</f>
        <v/>
      </c>
      <c r="I21" s="329"/>
      <c r="J21" s="190">
        <f t="shared" si="0"/>
        <v>0</v>
      </c>
      <c r="K21" s="133">
        <f t="shared" si="1"/>
        <v>0</v>
      </c>
      <c r="L21" s="175">
        <f t="shared" si="2"/>
        <v>0</v>
      </c>
    </row>
    <row r="22" spans="1:12" ht="19.899999999999999" customHeight="1" x14ac:dyDescent="0.2">
      <c r="A22" s="123" t="b">
        <f>ISNA(_xlfn.XLOOKUP(TimeSheet_November[[#This Row],[Note For Other Assigned Duties]],Holidays[Event], Holidays[Event]))</f>
        <v>1</v>
      </c>
      <c r="C22" s="324">
        <f t="shared" si="3"/>
        <v>46341</v>
      </c>
      <c r="D22" s="325"/>
      <c r="E22" s="326"/>
      <c r="F22" s="327"/>
      <c r="G22" s="326"/>
      <c r="H22" s="328" t="str">
        <f>IF(_xlfn.XLOOKUP(TimeSheet_November[[#This Row],[Date(s)]],Holidays[Date],Holidays[Event])=0,"",_xlfn.XLOOKUP(TimeSheet_November[[#This Row],[Date(s)]],Holidays[Date],Holidays[Event]))</f>
        <v/>
      </c>
      <c r="I22" s="329"/>
      <c r="J22" s="190">
        <f t="shared" si="0"/>
        <v>0</v>
      </c>
      <c r="K22" s="133">
        <f t="shared" si="1"/>
        <v>0</v>
      </c>
      <c r="L22" s="175">
        <f t="shared" si="2"/>
        <v>0</v>
      </c>
    </row>
    <row r="23" spans="1:12" ht="19.899999999999999" customHeight="1" x14ac:dyDescent="0.2">
      <c r="A23" s="123" t="b">
        <f>ISNA(_xlfn.XLOOKUP(TimeSheet_November[[#This Row],[Note For Other Assigned Duties]],Holidays[Event], Holidays[Event]))</f>
        <v>1</v>
      </c>
      <c r="C23" s="324">
        <f t="shared" si="3"/>
        <v>46342</v>
      </c>
      <c r="D23" s="325"/>
      <c r="E23" s="326"/>
      <c r="F23" s="327"/>
      <c r="G23" s="326"/>
      <c r="H23" s="328" t="str">
        <f>IF(_xlfn.XLOOKUP(TimeSheet_November[[#This Row],[Date(s)]],Holidays[Date],Holidays[Event])=0,"",_xlfn.XLOOKUP(TimeSheet_November[[#This Row],[Date(s)]],Holidays[Date],Holidays[Event]))</f>
        <v/>
      </c>
      <c r="I23" s="329"/>
      <c r="J23" s="190">
        <f t="shared" si="0"/>
        <v>0</v>
      </c>
      <c r="K23" s="133">
        <f t="shared" si="1"/>
        <v>0</v>
      </c>
      <c r="L23" s="175">
        <f t="shared" si="2"/>
        <v>0</v>
      </c>
    </row>
    <row r="24" spans="1:12" ht="19.899999999999999" customHeight="1" x14ac:dyDescent="0.2">
      <c r="A24" s="123" t="b">
        <f>ISNA(_xlfn.XLOOKUP(TimeSheet_November[[#This Row],[Note For Other Assigned Duties]],Holidays[Event], Holidays[Event]))</f>
        <v>1</v>
      </c>
      <c r="C24" s="324">
        <f t="shared" si="3"/>
        <v>46343</v>
      </c>
      <c r="D24" s="325"/>
      <c r="E24" s="326"/>
      <c r="F24" s="327"/>
      <c r="G24" s="326"/>
      <c r="H24" s="328" t="str">
        <f>IF(_xlfn.XLOOKUP(TimeSheet_November[[#This Row],[Date(s)]],Holidays[Date],Holidays[Event])=0,"",_xlfn.XLOOKUP(TimeSheet_November[[#This Row],[Date(s)]],Holidays[Date],Holidays[Event]))</f>
        <v/>
      </c>
      <c r="I24" s="329"/>
      <c r="J24" s="190">
        <f t="shared" si="0"/>
        <v>0</v>
      </c>
      <c r="K24" s="133">
        <f t="shared" si="1"/>
        <v>0</v>
      </c>
      <c r="L24" s="175">
        <f t="shared" si="2"/>
        <v>0</v>
      </c>
    </row>
    <row r="25" spans="1:12" ht="19.899999999999999" customHeight="1" x14ac:dyDescent="0.2">
      <c r="A25" s="123" t="b">
        <f>ISNA(_xlfn.XLOOKUP(TimeSheet_November[[#This Row],[Note For Other Assigned Duties]],Holidays[Event], Holidays[Event]))</f>
        <v>1</v>
      </c>
      <c r="C25" s="324">
        <f t="shared" si="3"/>
        <v>46344</v>
      </c>
      <c r="D25" s="325"/>
      <c r="E25" s="326"/>
      <c r="F25" s="327"/>
      <c r="G25" s="326"/>
      <c r="H25" s="328" t="str">
        <f>IF(_xlfn.XLOOKUP(TimeSheet_November[[#This Row],[Date(s)]],Holidays[Date],Holidays[Event])=0,"",_xlfn.XLOOKUP(TimeSheet_November[[#This Row],[Date(s)]],Holidays[Date],Holidays[Event]))</f>
        <v/>
      </c>
      <c r="I25" s="329"/>
      <c r="J25" s="190">
        <f t="shared" si="0"/>
        <v>0</v>
      </c>
      <c r="K25" s="133">
        <f t="shared" si="1"/>
        <v>0</v>
      </c>
      <c r="L25" s="175">
        <f t="shared" si="2"/>
        <v>0</v>
      </c>
    </row>
    <row r="26" spans="1:12" ht="19.899999999999999" customHeight="1" x14ac:dyDescent="0.2">
      <c r="A26" s="123" t="b">
        <f>ISNA(_xlfn.XLOOKUP(TimeSheet_November[[#This Row],[Note For Other Assigned Duties]],Holidays[Event], Holidays[Event]))</f>
        <v>1</v>
      </c>
      <c r="C26" s="324">
        <f t="shared" si="3"/>
        <v>46345</v>
      </c>
      <c r="D26" s="325"/>
      <c r="E26" s="326"/>
      <c r="F26" s="327"/>
      <c r="G26" s="326"/>
      <c r="H26" s="328" t="str">
        <f>IF(_xlfn.XLOOKUP(TimeSheet_November[[#This Row],[Date(s)]],Holidays[Date],Holidays[Event])=0,"",_xlfn.XLOOKUP(TimeSheet_November[[#This Row],[Date(s)]],Holidays[Date],Holidays[Event]))</f>
        <v/>
      </c>
      <c r="I26" s="329"/>
      <c r="J26" s="190">
        <f t="shared" si="0"/>
        <v>0</v>
      </c>
      <c r="K26" s="133">
        <f t="shared" si="1"/>
        <v>0</v>
      </c>
      <c r="L26" s="175">
        <f t="shared" si="2"/>
        <v>0</v>
      </c>
    </row>
    <row r="27" spans="1:12" ht="19.899999999999999" customHeight="1" x14ac:dyDescent="0.2">
      <c r="A27" s="123" t="b">
        <f>ISNA(_xlfn.XLOOKUP(TimeSheet_November[[#This Row],[Note For Other Assigned Duties]],Holidays[Event], Holidays[Event]))</f>
        <v>1</v>
      </c>
      <c r="C27" s="324">
        <f t="shared" si="3"/>
        <v>46346</v>
      </c>
      <c r="D27" s="325"/>
      <c r="E27" s="326"/>
      <c r="F27" s="327"/>
      <c r="G27" s="326"/>
      <c r="H27" s="328" t="str">
        <f>IF(_xlfn.XLOOKUP(TimeSheet_November[[#This Row],[Date(s)]],Holidays[Date],Holidays[Event])=0,"",_xlfn.XLOOKUP(TimeSheet_November[[#This Row],[Date(s)]],Holidays[Date],Holidays[Event]))</f>
        <v/>
      </c>
      <c r="I27" s="329"/>
      <c r="J27" s="190">
        <f t="shared" si="0"/>
        <v>0</v>
      </c>
      <c r="K27" s="133">
        <f t="shared" si="1"/>
        <v>0</v>
      </c>
      <c r="L27" s="175">
        <f t="shared" si="2"/>
        <v>0</v>
      </c>
    </row>
    <row r="28" spans="1:12" ht="19.899999999999999" customHeight="1" x14ac:dyDescent="0.2">
      <c r="A28" s="123" t="b">
        <f>ISNA(_xlfn.XLOOKUP(TimeSheet_November[[#This Row],[Note For Other Assigned Duties]],Holidays[Event], Holidays[Event]))</f>
        <v>1</v>
      </c>
      <c r="C28" s="324">
        <f t="shared" si="3"/>
        <v>46347</v>
      </c>
      <c r="D28" s="325"/>
      <c r="E28" s="326"/>
      <c r="F28" s="327"/>
      <c r="G28" s="326"/>
      <c r="H28" s="328" t="str">
        <f>IF(_xlfn.XLOOKUP(TimeSheet_November[[#This Row],[Date(s)]],Holidays[Date],Holidays[Event])=0,"",_xlfn.XLOOKUP(TimeSheet_November[[#This Row],[Date(s)]],Holidays[Date],Holidays[Event]))</f>
        <v/>
      </c>
      <c r="I28" s="329"/>
      <c r="J28" s="190">
        <f t="shared" si="0"/>
        <v>0</v>
      </c>
      <c r="K28" s="133">
        <f t="shared" si="1"/>
        <v>0</v>
      </c>
      <c r="L28" s="175">
        <f t="shared" si="2"/>
        <v>0</v>
      </c>
    </row>
    <row r="29" spans="1:12" ht="19.899999999999999" customHeight="1" x14ac:dyDescent="0.2">
      <c r="A29" s="123" t="b">
        <f>ISNA(_xlfn.XLOOKUP(TimeSheet_November[[#This Row],[Note For Other Assigned Duties]],Holidays[Event], Holidays[Event]))</f>
        <v>1</v>
      </c>
      <c r="C29" s="324">
        <f t="shared" si="3"/>
        <v>46348</v>
      </c>
      <c r="D29" s="325"/>
      <c r="E29" s="326"/>
      <c r="F29" s="327"/>
      <c r="G29" s="326"/>
      <c r="H29" s="328" t="str">
        <f>IF(_xlfn.XLOOKUP(TimeSheet_November[[#This Row],[Date(s)]],Holidays[Date],Holidays[Event])=0,"",_xlfn.XLOOKUP(TimeSheet_November[[#This Row],[Date(s)]],Holidays[Date],Holidays[Event]))</f>
        <v/>
      </c>
      <c r="I29" s="329"/>
      <c r="J29" s="190">
        <f t="shared" si="0"/>
        <v>0</v>
      </c>
      <c r="K29" s="133">
        <f t="shared" si="1"/>
        <v>0</v>
      </c>
      <c r="L29" s="175">
        <f t="shared" si="2"/>
        <v>0</v>
      </c>
    </row>
    <row r="30" spans="1:12" ht="19.899999999999999" customHeight="1" x14ac:dyDescent="0.2">
      <c r="A30" s="123" t="b">
        <f>ISNA(_xlfn.XLOOKUP(TimeSheet_November[[#This Row],[Note For Other Assigned Duties]],Holidays[Event], Holidays[Event]))</f>
        <v>1</v>
      </c>
      <c r="C30" s="324">
        <f t="shared" si="3"/>
        <v>46349</v>
      </c>
      <c r="D30" s="325"/>
      <c r="E30" s="326"/>
      <c r="F30" s="327"/>
      <c r="G30" s="326"/>
      <c r="H30" s="328" t="str">
        <f>IF(_xlfn.XLOOKUP(TimeSheet_November[[#This Row],[Date(s)]],Holidays[Date],Holidays[Event])=0,"",_xlfn.XLOOKUP(TimeSheet_November[[#This Row],[Date(s)]],Holidays[Date],Holidays[Event]))</f>
        <v/>
      </c>
      <c r="I30" s="329"/>
      <c r="J30" s="190">
        <f t="shared" si="0"/>
        <v>0</v>
      </c>
      <c r="K30" s="133">
        <f t="shared" si="1"/>
        <v>0</v>
      </c>
      <c r="L30" s="175">
        <f t="shared" si="2"/>
        <v>0</v>
      </c>
    </row>
    <row r="31" spans="1:12" ht="19.899999999999999" customHeight="1" x14ac:dyDescent="0.2">
      <c r="A31" s="123" t="b">
        <f>ISNA(_xlfn.XLOOKUP(TimeSheet_November[[#This Row],[Note For Other Assigned Duties]],Holidays[Event], Holidays[Event]))</f>
        <v>1</v>
      </c>
      <c r="C31" s="324">
        <f t="shared" si="3"/>
        <v>46350</v>
      </c>
      <c r="D31" s="325"/>
      <c r="E31" s="326"/>
      <c r="F31" s="327"/>
      <c r="G31" s="326"/>
      <c r="H31" s="328" t="str">
        <f>IF(_xlfn.XLOOKUP(TimeSheet_November[[#This Row],[Date(s)]],Holidays[Date],Holidays[Event])=0,"",_xlfn.XLOOKUP(TimeSheet_November[[#This Row],[Date(s)]],Holidays[Date],Holidays[Event]))</f>
        <v/>
      </c>
      <c r="I31" s="329"/>
      <c r="J31" s="190">
        <f t="shared" si="0"/>
        <v>0</v>
      </c>
      <c r="K31" s="133">
        <f t="shared" si="1"/>
        <v>0</v>
      </c>
      <c r="L31" s="175">
        <f t="shared" si="2"/>
        <v>0</v>
      </c>
    </row>
    <row r="32" spans="1:12" ht="19.899999999999999" customHeight="1" x14ac:dyDescent="0.2">
      <c r="A32" s="123" t="b">
        <f>ISNA(_xlfn.XLOOKUP(TimeSheet_November[[#This Row],[Note For Other Assigned Duties]],Holidays[Event], Holidays[Event]))</f>
        <v>1</v>
      </c>
      <c r="C32" s="324">
        <f t="shared" si="3"/>
        <v>46351</v>
      </c>
      <c r="D32" s="325"/>
      <c r="E32" s="326"/>
      <c r="F32" s="327"/>
      <c r="G32" s="326"/>
      <c r="H32" s="328" t="str">
        <f>IF(_xlfn.XLOOKUP(TimeSheet_November[[#This Row],[Date(s)]],Holidays[Date],Holidays[Event])=0,"",_xlfn.XLOOKUP(TimeSheet_November[[#This Row],[Date(s)]],Holidays[Date],Holidays[Event]))</f>
        <v/>
      </c>
      <c r="I32" s="329"/>
      <c r="J32" s="190">
        <f t="shared" si="0"/>
        <v>0</v>
      </c>
      <c r="K32" s="133">
        <f t="shared" si="1"/>
        <v>0</v>
      </c>
      <c r="L32" s="175">
        <f t="shared" si="2"/>
        <v>0</v>
      </c>
    </row>
    <row r="33" spans="1:12" ht="19.899999999999999" customHeight="1" x14ac:dyDescent="0.2">
      <c r="A33" s="123" t="b">
        <f>ISNA(_xlfn.XLOOKUP(TimeSheet_November[[#This Row],[Note For Other Assigned Duties]],Holidays[Event], Holidays[Event]))</f>
        <v>1</v>
      </c>
      <c r="C33" s="324">
        <f t="shared" si="3"/>
        <v>46352</v>
      </c>
      <c r="D33" s="325"/>
      <c r="E33" s="326"/>
      <c r="F33" s="327"/>
      <c r="G33" s="326"/>
      <c r="H33" s="328" t="str">
        <f>IF(_xlfn.XLOOKUP(TimeSheet_November[[#This Row],[Date(s)]],Holidays[Date],Holidays[Event])=0,"",_xlfn.XLOOKUP(TimeSheet_November[[#This Row],[Date(s)]],Holidays[Date],Holidays[Event]))</f>
        <v/>
      </c>
      <c r="I33" s="329"/>
      <c r="J33" s="190">
        <f t="shared" si="0"/>
        <v>0</v>
      </c>
      <c r="K33" s="133">
        <f t="shared" si="1"/>
        <v>0</v>
      </c>
      <c r="L33" s="175">
        <f t="shared" si="2"/>
        <v>0</v>
      </c>
    </row>
    <row r="34" spans="1:12" ht="19.899999999999999" customHeight="1" x14ac:dyDescent="0.2">
      <c r="A34" s="123" t="b">
        <f>ISNA(_xlfn.XLOOKUP(TimeSheet_November[[#This Row],[Note For Other Assigned Duties]],Holidays[Event], Holidays[Event]))</f>
        <v>1</v>
      </c>
      <c r="C34" s="324">
        <f t="shared" si="3"/>
        <v>46353</v>
      </c>
      <c r="D34" s="325"/>
      <c r="E34" s="326"/>
      <c r="F34" s="327"/>
      <c r="G34" s="326"/>
      <c r="H34" s="328" t="str">
        <f>IF(_xlfn.XLOOKUP(TimeSheet_November[[#This Row],[Date(s)]],Holidays[Date],Holidays[Event])=0,"",_xlfn.XLOOKUP(TimeSheet_November[[#This Row],[Date(s)]],Holidays[Date],Holidays[Event]))</f>
        <v/>
      </c>
      <c r="I34" s="329"/>
      <c r="J34" s="190">
        <f t="shared" si="0"/>
        <v>0</v>
      </c>
      <c r="K34" s="133">
        <f t="shared" si="1"/>
        <v>0</v>
      </c>
      <c r="L34" s="175">
        <f t="shared" si="2"/>
        <v>0</v>
      </c>
    </row>
    <row r="35" spans="1:12" ht="19.899999999999999" customHeight="1" x14ac:dyDescent="0.2">
      <c r="A35" s="123" t="b">
        <f>ISNA(_xlfn.XLOOKUP(TimeSheet_November[[#This Row],[Note For Other Assigned Duties]],Holidays[Event], Holidays[Event]))</f>
        <v>1</v>
      </c>
      <c r="C35" s="324">
        <f t="shared" si="3"/>
        <v>46354</v>
      </c>
      <c r="D35" s="325"/>
      <c r="E35" s="326"/>
      <c r="F35" s="327"/>
      <c r="G35" s="326"/>
      <c r="H35" s="328" t="str">
        <f>IF(_xlfn.XLOOKUP(TimeSheet_November[[#This Row],[Date(s)]],Holidays[Date],Holidays[Event])=0,"",_xlfn.XLOOKUP(TimeSheet_November[[#This Row],[Date(s)]],Holidays[Date],Holidays[Event]))</f>
        <v/>
      </c>
      <c r="I35" s="329"/>
      <c r="J35" s="190">
        <f t="shared" si="0"/>
        <v>0</v>
      </c>
      <c r="K35" s="133">
        <f t="shared" si="1"/>
        <v>0</v>
      </c>
      <c r="L35" s="175">
        <f t="shared" si="2"/>
        <v>0</v>
      </c>
    </row>
    <row r="36" spans="1:12" ht="19.899999999999999" customHeight="1" x14ac:dyDescent="0.2">
      <c r="A36" s="123" t="b">
        <f>ISNA(_xlfn.XLOOKUP(TimeSheet_November[[#This Row],[Note For Other Assigned Duties]],Holidays[Event], Holidays[Event]))</f>
        <v>1</v>
      </c>
      <c r="C36" s="324">
        <f t="shared" si="3"/>
        <v>46355</v>
      </c>
      <c r="D36" s="325"/>
      <c r="E36" s="326"/>
      <c r="F36" s="327"/>
      <c r="G36" s="326"/>
      <c r="H36" s="328" t="str">
        <f>IF(_xlfn.XLOOKUP(TimeSheet_November[[#This Row],[Date(s)]],Holidays[Date],Holidays[Event])=0,"",_xlfn.XLOOKUP(TimeSheet_November[[#This Row],[Date(s)]],Holidays[Date],Holidays[Event]))</f>
        <v/>
      </c>
      <c r="I36" s="329"/>
      <c r="J36" s="190">
        <f t="shared" si="0"/>
        <v>0</v>
      </c>
      <c r="K36" s="133">
        <f t="shared" si="1"/>
        <v>0</v>
      </c>
      <c r="L36" s="175">
        <f t="shared" si="2"/>
        <v>0</v>
      </c>
    </row>
    <row r="37" spans="1:12" ht="19.899999999999999" customHeight="1" thickBot="1" x14ac:dyDescent="0.25">
      <c r="A37" s="123" t="b">
        <f>ISNA(_xlfn.XLOOKUP(TimeSheet_November[[#This Row],[Note For Other Assigned Duties]],Holidays[Event], Holidays[Event]))</f>
        <v>1</v>
      </c>
      <c r="C37" s="324">
        <f t="shared" si="3"/>
        <v>46356</v>
      </c>
      <c r="D37" s="325"/>
      <c r="E37" s="326"/>
      <c r="F37" s="327"/>
      <c r="G37" s="326"/>
      <c r="H37" s="328" t="str">
        <f>IF(_xlfn.XLOOKUP(TimeSheet_November[[#This Row],[Date(s)]],Holidays[Date],Holidays[Event])=0,"",_xlfn.XLOOKUP(TimeSheet_November[[#This Row],[Date(s)]],Holidays[Date],Holidays[Event]))</f>
        <v/>
      </c>
      <c r="I37" s="329"/>
      <c r="J37" s="191">
        <f t="shared" si="0"/>
        <v>0</v>
      </c>
      <c r="K37" s="188">
        <f t="shared" si="1"/>
        <v>0</v>
      </c>
      <c r="L37" s="176">
        <f t="shared" si="2"/>
        <v>0</v>
      </c>
    </row>
    <row r="38" spans="1:12" ht="20.25" customHeight="1" thickTop="1" x14ac:dyDescent="0.2">
      <c r="C38" s="158"/>
      <c r="D38" s="158"/>
      <c r="E38" s="158"/>
      <c r="F38" s="158"/>
      <c r="G38" s="158"/>
      <c r="H38" s="158"/>
      <c r="I38" s="158"/>
    </row>
  </sheetData>
  <sheetProtection algorithmName="SHA-512" hashValue="5IE1l0ttZr+JTOFxOn+uv2mPFLfWcHjt9n31854VBzUlUSbmE5CRqJvo1eFdEMMuw55oN9VdgL3i7dohnXIK6A==" saltValue="rUrgTFacFbLjtcFtKlJ1lg==" spinCount="100000" sheet="1" objects="1" scenarios="1"/>
  <mergeCells count="12">
    <mergeCell ref="C1:J1"/>
    <mergeCell ref="K1:L1"/>
    <mergeCell ref="K2:L2"/>
    <mergeCell ref="K3:L3"/>
    <mergeCell ref="K4:L4"/>
    <mergeCell ref="D3:F3"/>
    <mergeCell ref="G4:H4"/>
    <mergeCell ref="K5:L5"/>
    <mergeCell ref="K6:L6"/>
    <mergeCell ref="I2:I3"/>
    <mergeCell ref="J2:J3"/>
    <mergeCell ref="J4:J5"/>
  </mergeCells>
  <phoneticPr fontId="99" type="noConversion"/>
  <conditionalFormatting sqref="C8:I37">
    <cfRule type="expression" dxfId="8" priority="1">
      <formula>OR(IF(WEEKDAY($C8)=1,1),IF(WEEKDAY($C8)=7,1),IF($A8=FALSE,1))</formula>
    </cfRule>
  </conditionalFormatting>
  <dataValidations count="19">
    <dataValidation allowBlank="1" showInputMessage="1" showErrorMessage="1" prompt="adsfa" sqref="I2" xr:uid="{00000000-0002-0000-1100-000000000000}"/>
    <dataValidation allowBlank="1" showInputMessage="1" showErrorMessage="1" prompt="Total Assignable Hours Worked to date are automatically calculated in cell below" sqref="J4 F5" xr:uid="{00000000-0002-0000-1100-000001000000}"/>
    <dataValidation allowBlank="1" showInputMessage="1" showErrorMessage="1" prompt="Total Assignable Hours Worked to date automatically calculated in this cell." sqref="F6 J6" xr:uid="{00000000-0002-0000-1100-000002000000}"/>
    <dataValidation allowBlank="1" showInputMessage="1" showErrorMessage="1" prompt="Assigned Hours Worked are automatically calculated in this column under this heading." sqref="K7:L7" xr:uid="{00000000-0002-0000-1100-000003000000}"/>
    <dataValidation allowBlank="1" showInputMessage="1" showErrorMessage="1" prompt="Enter Assigned Time After School in this column under this heading." sqref="I7 J8:J34" xr:uid="{00000000-0002-0000-1100-000004000000}"/>
    <dataValidation allowBlank="1" showInputMessage="1" showErrorMessage="1" prompt="Enter Date in this column under this heading. Use heading filters to find specific entries" sqref="C7" xr:uid="{00000000-0002-0000-1100-000005000000}"/>
    <dataValidation allowBlank="1" showInputMessage="1" showErrorMessage="1" prompt="Total Hours Worked are automatically calculated in this cell" sqref="D6:E6" xr:uid="{00000000-0002-0000-1100-000006000000}"/>
    <dataValidation allowBlank="1" showInputMessage="1" showErrorMessage="1" prompt="Enter Total Work Week Hours in this cell" sqref="C6" xr:uid="{00000000-0002-0000-1100-000007000000}"/>
    <dataValidation allowBlank="1" showInputMessage="1" showErrorMessage="1" prompt="Regular Hours are automatically calculated in cell below" sqref="D5" xr:uid="{00000000-0002-0000-1100-000008000000}"/>
    <dataValidation allowBlank="1" showInputMessage="1" showErrorMessage="1" prompt="Total Assignable Hours Worked are automatically calculated in cell below" sqref="E5" xr:uid="{00000000-0002-0000-1100-000009000000}"/>
    <dataValidation allowBlank="1" showInputMessage="1" showErrorMessage="1" prompt="Enter Total Assignable Hours in cell below" sqref="C5" xr:uid="{00000000-0002-0000-1100-00000A000000}"/>
    <dataValidation allowBlank="1" showInputMessage="1" showErrorMessage="1" prompt="Enter School Name in this cell" sqref="D3" xr:uid="{00000000-0002-0000-1100-00000B000000}"/>
    <dataValidation allowBlank="1" showInputMessage="1" showErrorMessage="1" prompt="Enter School Name in cell to the right" sqref="C3" xr:uid="{00000000-0002-0000-1100-00000C000000}"/>
    <dataValidation allowBlank="1" showInputMessage="1" showErrorMessage="1" prompt="Enter Teacher's FTE in this cell" sqref="E2" xr:uid="{00000000-0002-0000-1100-00000D000000}"/>
    <dataValidation allowBlank="1" showInputMessage="1" showErrorMessage="1" prompt="Enter Teacher Name in this cell" sqref="D2" xr:uid="{00000000-0002-0000-1100-00000E000000}"/>
    <dataValidation allowBlank="1" showInputMessage="1" showErrorMessage="1" prompt="Enter Teacher Name and FTE in cells to the right" sqref="C2" xr:uid="{00000000-0002-0000-1100-00000F000000}"/>
    <dataValidation allowBlank="1" showInputMessage="1" showErrorMessage="1" prompt="Enter Teacher and School details in cells below" sqref="C1" xr:uid="{00000000-0002-0000-1100-000010000000}"/>
    <dataValidation allowBlank="1" showInputMessage="1" showErrorMessage="1" prompt="Use this worksheet to track hours worked in a work week. Enter Date and Times in TimeSheet table. Total Hours, Regular Hours and Overtime Hours are automatically calculated" sqref="B1" xr:uid="{00000000-0002-0000-1100-000011000000}"/>
    <dataValidation allowBlank="1" showErrorMessage="1" sqref="B2:B1048576 G5:H6 J2 M1:M6 O1:O2 J35:J37 Q1:XFD6 S7:XFD37 Q7:R7 G2:H3 K8:R37 C38:XFD1048576 I17 I24 I31 N5:O7 P1:P7 I10 C8:G37" xr:uid="{00000000-0002-0000-1100-000012000000}"/>
  </dataValidations>
  <hyperlinks>
    <hyperlink ref="K2" location="'Mon-Day 1-S1'!Print_Titles" display="MON | Day 1 - Sem 1" xr:uid="{00000000-0004-0000-1100-000000000000}"/>
    <hyperlink ref="K3" location="'Tue-Day 2-S1'!Print_Titles" display="TUE | Day 2 - Sem 1" xr:uid="{00000000-0004-0000-1100-000001000000}"/>
    <hyperlink ref="K4" location="'Wed-Day 3-S1'!Print_Titles" display="WED | Day 3 - Sem 1" xr:uid="{00000000-0004-0000-1100-000002000000}"/>
    <hyperlink ref="K5" location="'Thu-Day 4-S1'!Print_Titles" display="THU | Day 4 - Sem 1" xr:uid="{00000000-0004-0000-1100-000003000000}"/>
    <hyperlink ref="K6" location="'Fri-Day 5-S1'!Print_Titles" display="FRI | Day 5 - Sem 1" xr:uid="{00000000-0004-0000-1100-000004000000}"/>
    <hyperlink ref="N2" location="'Day 6'!A1" display="Day 6 - Sem 1" xr:uid="{00000000-0004-0000-1100-000005000000}"/>
    <hyperlink ref="N3" location="'Early Dismissal 1'!A1" display="Early Out 1 - Sem 1" xr:uid="{00000000-0004-0000-1100-000006000000}"/>
    <hyperlink ref="N4" location="'Early Dismissal 2'!A1" display="Early Out 2 - Sem 1" xr:uid="{00000000-0004-0000-1100-000007000000}"/>
    <hyperlink ref="K2:L2" location="'Mon-Day 1'!A1" display="MON | Day 1 - Sem 1" xr:uid="{00000000-0004-0000-1100-000008000000}"/>
    <hyperlink ref="K3:L3" location="'Tue-Day 2'!A1" display="TUE | Day 2 - Sem 1" xr:uid="{00000000-0004-0000-1100-000009000000}"/>
    <hyperlink ref="K4:L4" location="'Wed-Day 3'!A1" display="WED | Day 3 - Sem 1" xr:uid="{00000000-0004-0000-1100-00000A000000}"/>
    <hyperlink ref="K5:L5" location="'Thu-Day 4'!A1" display="THU | Day 4 - Sem 1" xr:uid="{00000000-0004-0000-1100-00000B000000}"/>
    <hyperlink ref="K6:L6" location="'Fri-Day 5'!A1" display="FRI | Day 5 - Sem 1" xr:uid="{00000000-0004-0000-1100-00000C000000}"/>
  </hyperlinks>
  <printOptions horizontalCentered="1"/>
  <pageMargins left="0.25" right="0.25" top="0.75" bottom="0.75" header="0.3" footer="0.3"/>
  <pageSetup scale="70"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BC55C37C-CBE5-4F5A-867E-FC36D8F3AB0A}">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1E474A0A-9B16-4AE5-894E-A3CFABC6A70C}">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J16"/>
  <sheetViews>
    <sheetView tabSelected="1" workbookViewId="0">
      <selection activeCell="M19" sqref="M19"/>
    </sheetView>
  </sheetViews>
  <sheetFormatPr defaultColWidth="8.875" defaultRowHeight="13.5" thickBottom="1" x14ac:dyDescent="0.25"/>
  <cols>
    <col min="2" max="2" width="10" customWidth="1"/>
    <col min="8" max="9" width="10.5" customWidth="1"/>
  </cols>
  <sheetData>
    <row r="1" spans="1:10" ht="27.75" customHeight="1" thickBot="1" x14ac:dyDescent="0.25">
      <c r="A1" s="355" t="s">
        <v>142</v>
      </c>
      <c r="B1" s="356"/>
      <c r="C1" s="356"/>
      <c r="D1" s="356"/>
      <c r="E1" s="356"/>
      <c r="F1" s="356"/>
      <c r="G1" s="357"/>
      <c r="H1" s="351" t="s">
        <v>166</v>
      </c>
      <c r="I1" s="352"/>
    </row>
    <row r="2" spans="1:10" ht="13.5" customHeight="1" thickBot="1" x14ac:dyDescent="0.25">
      <c r="A2" s="358"/>
      <c r="B2" s="359"/>
      <c r="C2" s="359"/>
      <c r="D2" s="359"/>
      <c r="E2" s="359"/>
      <c r="F2" s="359"/>
      <c r="G2" s="360"/>
      <c r="H2" s="353"/>
      <c r="I2" s="354"/>
    </row>
    <row r="3" spans="1:10" ht="15.75" customHeight="1" thickBot="1" x14ac:dyDescent="0.25">
      <c r="A3" s="369" t="s">
        <v>140</v>
      </c>
      <c r="B3" s="369"/>
      <c r="C3" s="370" t="s">
        <v>182</v>
      </c>
      <c r="D3" s="370"/>
      <c r="E3" s="370"/>
      <c r="F3" s="366" t="s">
        <v>145</v>
      </c>
      <c r="G3" s="366"/>
      <c r="H3" s="367">
        <v>1200</v>
      </c>
      <c r="I3" s="367"/>
      <c r="J3" s="10"/>
    </row>
    <row r="4" spans="1:10" ht="25.5" customHeight="1" thickBot="1" x14ac:dyDescent="0.25">
      <c r="A4" s="371" t="s">
        <v>141</v>
      </c>
      <c r="B4" s="371"/>
      <c r="C4" s="370" t="s">
        <v>183</v>
      </c>
      <c r="D4" s="370"/>
      <c r="E4" s="370"/>
      <c r="F4" s="366"/>
      <c r="G4" s="366"/>
      <c r="H4" s="367"/>
      <c r="I4" s="367"/>
      <c r="J4" s="10"/>
    </row>
    <row r="5" spans="1:10" ht="43.15" customHeight="1" thickBot="1" x14ac:dyDescent="0.25">
      <c r="A5" s="371" t="s">
        <v>144</v>
      </c>
      <c r="B5" s="371"/>
      <c r="C5" s="372">
        <v>1</v>
      </c>
      <c r="D5" s="372"/>
      <c r="E5" s="372"/>
      <c r="F5" s="361" t="s">
        <v>172</v>
      </c>
      <c r="G5" s="361"/>
      <c r="H5" s="362" t="s">
        <v>148</v>
      </c>
      <c r="I5" s="362"/>
      <c r="J5" s="10"/>
    </row>
    <row r="6" spans="1:10" ht="26.65" customHeight="1" thickBot="1" x14ac:dyDescent="0.25">
      <c r="A6" s="368" t="s">
        <v>170</v>
      </c>
      <c r="B6" s="368"/>
      <c r="C6" s="363">
        <f>C5*916</f>
        <v>916</v>
      </c>
      <c r="D6" s="363"/>
      <c r="E6" s="363"/>
      <c r="F6" s="363">
        <f>C7-C6</f>
        <v>284</v>
      </c>
      <c r="G6" s="364"/>
      <c r="H6" s="365" t="s">
        <v>146</v>
      </c>
      <c r="I6" s="361" t="s">
        <v>147</v>
      </c>
      <c r="J6" s="10"/>
    </row>
    <row r="7" spans="1:10" ht="25.5" customHeight="1" thickBot="1" x14ac:dyDescent="0.25">
      <c r="A7" s="368" t="s">
        <v>171</v>
      </c>
      <c r="B7" s="368"/>
      <c r="C7" s="363">
        <f>C5*H3</f>
        <v>1200</v>
      </c>
      <c r="D7" s="363"/>
      <c r="E7" s="363"/>
      <c r="F7" s="364"/>
      <c r="G7" s="364"/>
      <c r="H7" s="365"/>
      <c r="I7" s="361"/>
      <c r="J7" s="10"/>
    </row>
    <row r="8" spans="1:10" thickBot="1" x14ac:dyDescent="0.25">
      <c r="A8" s="12"/>
      <c r="B8" s="12"/>
      <c r="C8" s="12"/>
      <c r="D8" s="12"/>
      <c r="E8" s="12"/>
      <c r="F8" s="12"/>
      <c r="G8" s="12"/>
      <c r="H8" s="12"/>
      <c r="I8" s="12"/>
    </row>
    <row r="9" spans="1:10" ht="15" customHeight="1" thickBot="1" x14ac:dyDescent="0.25"/>
    <row r="11" spans="1:10" thickBot="1" x14ac:dyDescent="0.25">
      <c r="C11" s="234" t="s">
        <v>167</v>
      </c>
    </row>
    <row r="12" spans="1:10" thickBot="1" x14ac:dyDescent="0.25">
      <c r="A12" s="234"/>
      <c r="H12" s="234"/>
    </row>
    <row r="13" spans="1:10" thickBot="1" x14ac:dyDescent="0.25">
      <c r="A13" s="234"/>
      <c r="H13" s="234"/>
    </row>
    <row r="14" spans="1:10" thickBot="1" x14ac:dyDescent="0.25">
      <c r="A14" s="234"/>
      <c r="H14" s="234"/>
    </row>
    <row r="15" spans="1:10" thickBot="1" x14ac:dyDescent="0.25">
      <c r="A15" s="235"/>
      <c r="H15" s="234"/>
    </row>
    <row r="16" spans="1:10" thickBot="1" x14ac:dyDescent="0.25">
      <c r="A16" s="236"/>
      <c r="H16" s="236"/>
    </row>
  </sheetData>
  <mergeCells count="19">
    <mergeCell ref="C4:E4"/>
    <mergeCell ref="A5:B5"/>
    <mergeCell ref="C5:E5"/>
    <mergeCell ref="H1:I2"/>
    <mergeCell ref="A1:G2"/>
    <mergeCell ref="F5:G5"/>
    <mergeCell ref="H5:I5"/>
    <mergeCell ref="F6:G7"/>
    <mergeCell ref="H6:H7"/>
    <mergeCell ref="I6:I7"/>
    <mergeCell ref="F3:G4"/>
    <mergeCell ref="H3:I4"/>
    <mergeCell ref="A6:B6"/>
    <mergeCell ref="C6:E6"/>
    <mergeCell ref="A7:B7"/>
    <mergeCell ref="C7:E7"/>
    <mergeCell ref="A3:B3"/>
    <mergeCell ref="C3:E3"/>
    <mergeCell ref="A4:B4"/>
  </mergeCells>
  <phoneticPr fontId="99" type="noConversion"/>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theme="4"/>
    <pageSetUpPr fitToPage="1"/>
  </sheetPr>
  <dimension ref="A1:P40"/>
  <sheetViews>
    <sheetView showGridLines="0" zoomScale="75" zoomScaleNormal="75" zoomScalePageLayoutView="75" workbookViewId="0">
      <pane xSplit="15" ySplit="7" topLeftCell="P8" activePane="bottomRight" state="frozen"/>
      <selection activeCell="C8" sqref="C8"/>
      <selection pane="topRight" activeCell="C8" sqref="C8"/>
      <selection pane="bottomLeft" activeCell="C8" sqref="C8"/>
      <selection pane="bottomRight" activeCell="C8" sqref="C8"/>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1.125" style="123" customWidth="1"/>
    <col min="9" max="9" width="15.875" style="123" customWidth="1"/>
    <col min="10" max="10" width="17" style="157" customWidth="1"/>
    <col min="11" max="11" width="12.125" style="123" customWidth="1"/>
    <col min="12" max="12" width="20.875" style="123" customWidth="1"/>
    <col min="13" max="13" width="13.125" style="123" customWidth="1"/>
    <col min="14" max="14" width="14.875" style="123" customWidth="1"/>
    <col min="15" max="15" width="9.875" style="123" customWidth="1"/>
    <col min="16" max="16" width="1.875" style="123" customWidth="1"/>
    <col min="17" max="16384" width="9" style="123"/>
  </cols>
  <sheetData>
    <row r="1" spans="1:16" ht="35.25" customHeight="1" thickTop="1" thickBot="1" x14ac:dyDescent="0.45">
      <c r="C1" s="566" t="s">
        <v>74</v>
      </c>
      <c r="D1" s="566"/>
      <c r="E1" s="566"/>
      <c r="F1" s="566"/>
      <c r="G1" s="566"/>
      <c r="H1" s="566"/>
      <c r="I1" s="566"/>
      <c r="J1" s="567"/>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8" customHeight="1" thickBot="1" x14ac:dyDescent="0.25">
      <c r="C4" s="146" t="s">
        <v>119</v>
      </c>
      <c r="D4" s="200">
        <f>'Detailed Summary'!H3</f>
        <v>0</v>
      </c>
      <c r="E4" s="146" t="s">
        <v>82</v>
      </c>
      <c r="F4" s="145">
        <f>IFERROR(E2*1200,0)</f>
        <v>1200</v>
      </c>
      <c r="G4" s="556" t="s">
        <v>181</v>
      </c>
      <c r="H4" s="557"/>
      <c r="I4" s="145">
        <f>November!C6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185">
        <f>SUM(J8:J38)/60</f>
        <v>0</v>
      </c>
      <c r="E6" s="187">
        <f>SUM(L8:L38)</f>
        <v>0</v>
      </c>
      <c r="F6" s="122">
        <f>November!F6+E6</f>
        <v>0</v>
      </c>
      <c r="G6" s="124"/>
      <c r="H6" s="124"/>
      <c r="J6" s="163">
        <f>C6</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899999999999999" customHeight="1" x14ac:dyDescent="0.2">
      <c r="A8" s="123" t="b">
        <f>ISNA(_xlfn.XLOOKUP(TimeSheet_December[[#This Row],[Note For Other Assigned Duties]],Holidays[Event], Holidays[Event]))</f>
        <v>1</v>
      </c>
      <c r="C8" s="324">
        <f>+November!C37+1</f>
        <v>46357</v>
      </c>
      <c r="D8" s="325"/>
      <c r="E8" s="326"/>
      <c r="F8" s="327"/>
      <c r="G8" s="326"/>
      <c r="H8" s="328" t="str">
        <f>IF(_xlfn.XLOOKUP(TimeSheet_December[[#This Row],[Date(s)]],Holidays[Date],Holidays[Event])=0,"",_xlfn.XLOOKUP(TimeSheet_December[[#This Row],[Date(s)]],Holidays[Date],Holidays[Event]))</f>
        <v/>
      </c>
      <c r="I8" s="329"/>
      <c r="J8" s="190">
        <f t="shared" ref="J8:J38" si="0">F8</f>
        <v>0</v>
      </c>
      <c r="K8" s="133">
        <f t="shared" ref="K8:K38" si="1">IFERROR(D8+E8+G8+I8,0)</f>
        <v>0</v>
      </c>
      <c r="L8" s="175">
        <f t="shared" ref="L8:L38" si="2">IFERROR(K8/60,0)</f>
        <v>0</v>
      </c>
    </row>
    <row r="9" spans="1:16" ht="19.899999999999999" customHeight="1" x14ac:dyDescent="0.2">
      <c r="A9" s="123" t="b">
        <f>ISNA(_xlfn.XLOOKUP(TimeSheet_December[[#This Row],[Note For Other Assigned Duties]],Holidays[Event], Holidays[Event]))</f>
        <v>1</v>
      </c>
      <c r="C9" s="324">
        <f>+C8+1</f>
        <v>46358</v>
      </c>
      <c r="D9" s="325"/>
      <c r="E9" s="326"/>
      <c r="F9" s="327"/>
      <c r="G9" s="326"/>
      <c r="H9" s="328" t="str">
        <f>IF(_xlfn.XLOOKUP(TimeSheet_December[[#This Row],[Date(s)]],Holidays[Date],Holidays[Event])=0,"",_xlfn.XLOOKUP(TimeSheet_December[[#This Row],[Date(s)]],Holidays[Date],Holidays[Event]))</f>
        <v/>
      </c>
      <c r="I9" s="329"/>
      <c r="J9" s="190">
        <f t="shared" si="0"/>
        <v>0</v>
      </c>
      <c r="K9" s="133">
        <f t="shared" si="1"/>
        <v>0</v>
      </c>
      <c r="L9" s="175">
        <f t="shared" si="2"/>
        <v>0</v>
      </c>
    </row>
    <row r="10" spans="1:16" ht="19.899999999999999" customHeight="1" x14ac:dyDescent="0.2">
      <c r="A10" s="123" t="b">
        <f>ISNA(_xlfn.XLOOKUP(TimeSheet_December[[#This Row],[Note For Other Assigned Duties]],Holidays[Event], Holidays[Event]))</f>
        <v>1</v>
      </c>
      <c r="C10" s="324">
        <f t="shared" ref="C10:C37" si="3">+C9+1</f>
        <v>46359</v>
      </c>
      <c r="D10" s="325"/>
      <c r="E10" s="326"/>
      <c r="F10" s="327"/>
      <c r="G10" s="326"/>
      <c r="H10" s="328" t="str">
        <f>IF(_xlfn.XLOOKUP(TimeSheet_December[[#This Row],[Date(s)]],Holidays[Date],Holidays[Event])=0,"",_xlfn.XLOOKUP(TimeSheet_December[[#This Row],[Date(s)]],Holidays[Date],Holidays[Event]))</f>
        <v/>
      </c>
      <c r="I10" s="329"/>
      <c r="J10" s="190">
        <f t="shared" si="0"/>
        <v>0</v>
      </c>
      <c r="K10" s="133">
        <f t="shared" si="1"/>
        <v>0</v>
      </c>
      <c r="L10" s="175">
        <f t="shared" si="2"/>
        <v>0</v>
      </c>
    </row>
    <row r="11" spans="1:16" ht="19.899999999999999" customHeight="1" x14ac:dyDescent="0.2">
      <c r="A11" s="123" t="b">
        <f>ISNA(_xlfn.XLOOKUP(TimeSheet_December[[#This Row],[Note For Other Assigned Duties]],Holidays[Event], Holidays[Event]))</f>
        <v>1</v>
      </c>
      <c r="C11" s="324">
        <f t="shared" si="3"/>
        <v>46360</v>
      </c>
      <c r="D11" s="325"/>
      <c r="E11" s="326"/>
      <c r="F11" s="327"/>
      <c r="G11" s="326"/>
      <c r="H11" s="328" t="str">
        <f>IF(_xlfn.XLOOKUP(TimeSheet_December[[#This Row],[Date(s)]],Holidays[Date],Holidays[Event])=0,"",_xlfn.XLOOKUP(TimeSheet_December[[#This Row],[Date(s)]],Holidays[Date],Holidays[Event]))</f>
        <v/>
      </c>
      <c r="I11" s="329"/>
      <c r="J11" s="190">
        <f t="shared" si="0"/>
        <v>0</v>
      </c>
      <c r="K11" s="133">
        <f t="shared" si="1"/>
        <v>0</v>
      </c>
      <c r="L11" s="175">
        <f t="shared" si="2"/>
        <v>0</v>
      </c>
    </row>
    <row r="12" spans="1:16" ht="19.899999999999999" customHeight="1" x14ac:dyDescent="0.2">
      <c r="A12" s="123" t="b">
        <f>ISNA(_xlfn.XLOOKUP(TimeSheet_December[[#This Row],[Note For Other Assigned Duties]],Holidays[Event], Holidays[Event]))</f>
        <v>1</v>
      </c>
      <c r="C12" s="324">
        <f t="shared" si="3"/>
        <v>46361</v>
      </c>
      <c r="D12" s="325"/>
      <c r="E12" s="326"/>
      <c r="F12" s="327"/>
      <c r="G12" s="326"/>
      <c r="H12" s="328" t="str">
        <f>IF(_xlfn.XLOOKUP(TimeSheet_December[[#This Row],[Date(s)]],Holidays[Date],Holidays[Event])=0,"",_xlfn.XLOOKUP(TimeSheet_December[[#This Row],[Date(s)]],Holidays[Date],Holidays[Event]))</f>
        <v/>
      </c>
      <c r="I12" s="329"/>
      <c r="J12" s="190">
        <f t="shared" si="0"/>
        <v>0</v>
      </c>
      <c r="K12" s="133">
        <f t="shared" si="1"/>
        <v>0</v>
      </c>
      <c r="L12" s="175">
        <f t="shared" si="2"/>
        <v>0</v>
      </c>
    </row>
    <row r="13" spans="1:16" ht="19.899999999999999" customHeight="1" x14ac:dyDescent="0.2">
      <c r="A13" s="123" t="b">
        <f>ISNA(_xlfn.XLOOKUP(TimeSheet_December[[#This Row],[Note For Other Assigned Duties]],Holidays[Event], Holidays[Event]))</f>
        <v>1</v>
      </c>
      <c r="C13" s="324">
        <f t="shared" si="3"/>
        <v>46362</v>
      </c>
      <c r="D13" s="325"/>
      <c r="E13" s="326"/>
      <c r="F13" s="327"/>
      <c r="G13" s="326"/>
      <c r="H13" s="328" t="str">
        <f>IF(_xlfn.XLOOKUP(TimeSheet_December[[#This Row],[Date(s)]],Holidays[Date],Holidays[Event])=0,"",_xlfn.XLOOKUP(TimeSheet_December[[#This Row],[Date(s)]],Holidays[Date],Holidays[Event]))</f>
        <v/>
      </c>
      <c r="I13" s="329"/>
      <c r="J13" s="190">
        <f t="shared" si="0"/>
        <v>0</v>
      </c>
      <c r="K13" s="133">
        <f t="shared" si="1"/>
        <v>0</v>
      </c>
      <c r="L13" s="175">
        <f t="shared" si="2"/>
        <v>0</v>
      </c>
    </row>
    <row r="14" spans="1:16" ht="19.899999999999999" customHeight="1" x14ac:dyDescent="0.2">
      <c r="A14" s="123" t="b">
        <f>ISNA(_xlfn.XLOOKUP(TimeSheet_December[[#This Row],[Note For Other Assigned Duties]],Holidays[Event], Holidays[Event]))</f>
        <v>1</v>
      </c>
      <c r="C14" s="324">
        <f t="shared" si="3"/>
        <v>46363</v>
      </c>
      <c r="D14" s="325"/>
      <c r="E14" s="326"/>
      <c r="F14" s="327"/>
      <c r="G14" s="326"/>
      <c r="H14" s="328" t="str">
        <f>IF(_xlfn.XLOOKUP(TimeSheet_December[[#This Row],[Date(s)]],Holidays[Date],Holidays[Event])=0,"",_xlfn.XLOOKUP(TimeSheet_December[[#This Row],[Date(s)]],Holidays[Date],Holidays[Event]))</f>
        <v/>
      </c>
      <c r="I14" s="329"/>
      <c r="J14" s="190">
        <f t="shared" si="0"/>
        <v>0</v>
      </c>
      <c r="K14" s="133">
        <f t="shared" si="1"/>
        <v>0</v>
      </c>
      <c r="L14" s="175">
        <f t="shared" si="2"/>
        <v>0</v>
      </c>
    </row>
    <row r="15" spans="1:16" ht="19.899999999999999" customHeight="1" x14ac:dyDescent="0.2">
      <c r="A15" s="123" t="b">
        <f>ISNA(_xlfn.XLOOKUP(TimeSheet_December[[#This Row],[Note For Other Assigned Duties]],Holidays[Event], Holidays[Event]))</f>
        <v>1</v>
      </c>
      <c r="C15" s="324">
        <f t="shared" si="3"/>
        <v>46364</v>
      </c>
      <c r="D15" s="325"/>
      <c r="E15" s="326"/>
      <c r="F15" s="327"/>
      <c r="G15" s="326"/>
      <c r="H15" s="328" t="str">
        <f>IF(_xlfn.XLOOKUP(TimeSheet_December[[#This Row],[Date(s)]],Holidays[Date],Holidays[Event])=0,"",_xlfn.XLOOKUP(TimeSheet_December[[#This Row],[Date(s)]],Holidays[Date],Holidays[Event]))</f>
        <v/>
      </c>
      <c r="I15" s="329"/>
      <c r="J15" s="190">
        <f t="shared" si="0"/>
        <v>0</v>
      </c>
      <c r="K15" s="133">
        <f t="shared" si="1"/>
        <v>0</v>
      </c>
      <c r="L15" s="175">
        <f t="shared" si="2"/>
        <v>0</v>
      </c>
    </row>
    <row r="16" spans="1:16" ht="19.899999999999999" customHeight="1" x14ac:dyDescent="0.2">
      <c r="A16" s="123" t="b">
        <f>ISNA(_xlfn.XLOOKUP(TimeSheet_December[[#This Row],[Note For Other Assigned Duties]],Holidays[Event], Holidays[Event]))</f>
        <v>1</v>
      </c>
      <c r="C16" s="324">
        <f t="shared" si="3"/>
        <v>46365</v>
      </c>
      <c r="D16" s="325"/>
      <c r="E16" s="326"/>
      <c r="F16" s="327"/>
      <c r="G16" s="326"/>
      <c r="H16" s="328" t="str">
        <f>IF(_xlfn.XLOOKUP(TimeSheet_December[[#This Row],[Date(s)]],Holidays[Date],Holidays[Event])=0,"",_xlfn.XLOOKUP(TimeSheet_December[[#This Row],[Date(s)]],Holidays[Date],Holidays[Event]))</f>
        <v/>
      </c>
      <c r="I16" s="329"/>
      <c r="J16" s="190">
        <f t="shared" si="0"/>
        <v>0</v>
      </c>
      <c r="K16" s="133">
        <f t="shared" si="1"/>
        <v>0</v>
      </c>
      <c r="L16" s="175">
        <f t="shared" si="2"/>
        <v>0</v>
      </c>
    </row>
    <row r="17" spans="1:12" ht="19.899999999999999" customHeight="1" x14ac:dyDescent="0.2">
      <c r="A17" s="123" t="b">
        <f>ISNA(_xlfn.XLOOKUP(TimeSheet_December[[#This Row],[Note For Other Assigned Duties]],Holidays[Event], Holidays[Event]))</f>
        <v>1</v>
      </c>
      <c r="C17" s="324">
        <f t="shared" si="3"/>
        <v>46366</v>
      </c>
      <c r="D17" s="325"/>
      <c r="E17" s="326"/>
      <c r="F17" s="327"/>
      <c r="G17" s="326"/>
      <c r="H17" s="328" t="str">
        <f>IF(_xlfn.XLOOKUP(TimeSheet_December[[#This Row],[Date(s)]],Holidays[Date],Holidays[Event])=0,"",_xlfn.XLOOKUP(TimeSheet_December[[#This Row],[Date(s)]],Holidays[Date],Holidays[Event]))</f>
        <v/>
      </c>
      <c r="I17" s="329"/>
      <c r="J17" s="190">
        <f t="shared" si="0"/>
        <v>0</v>
      </c>
      <c r="K17" s="133">
        <f t="shared" si="1"/>
        <v>0</v>
      </c>
      <c r="L17" s="175">
        <f t="shared" si="2"/>
        <v>0</v>
      </c>
    </row>
    <row r="18" spans="1:12" ht="19.899999999999999" customHeight="1" x14ac:dyDescent="0.2">
      <c r="A18" s="123" t="b">
        <f>ISNA(_xlfn.XLOOKUP(TimeSheet_December[[#This Row],[Note For Other Assigned Duties]],Holidays[Event], Holidays[Event]))</f>
        <v>1</v>
      </c>
      <c r="C18" s="324">
        <f t="shared" si="3"/>
        <v>46367</v>
      </c>
      <c r="D18" s="325"/>
      <c r="E18" s="326"/>
      <c r="F18" s="327"/>
      <c r="G18" s="326"/>
      <c r="H18" s="328" t="str">
        <f>IF(_xlfn.XLOOKUP(TimeSheet_December[[#This Row],[Date(s)]],Holidays[Date],Holidays[Event])=0,"",_xlfn.XLOOKUP(TimeSheet_December[[#This Row],[Date(s)]],Holidays[Date],Holidays[Event]))</f>
        <v/>
      </c>
      <c r="I18" s="329"/>
      <c r="J18" s="190">
        <f t="shared" si="0"/>
        <v>0</v>
      </c>
      <c r="K18" s="133">
        <f t="shared" si="1"/>
        <v>0</v>
      </c>
      <c r="L18" s="175">
        <f t="shared" si="2"/>
        <v>0</v>
      </c>
    </row>
    <row r="19" spans="1:12" ht="19.899999999999999" customHeight="1" x14ac:dyDescent="0.2">
      <c r="A19" s="123" t="b">
        <f>ISNA(_xlfn.XLOOKUP(TimeSheet_December[[#This Row],[Note For Other Assigned Duties]],Holidays[Event], Holidays[Event]))</f>
        <v>1</v>
      </c>
      <c r="C19" s="324">
        <f t="shared" si="3"/>
        <v>46368</v>
      </c>
      <c r="D19" s="325"/>
      <c r="E19" s="326"/>
      <c r="F19" s="327"/>
      <c r="G19" s="326"/>
      <c r="H19" s="328" t="str">
        <f>IF(_xlfn.XLOOKUP(TimeSheet_December[[#This Row],[Date(s)]],Holidays[Date],Holidays[Event])=0,"",_xlfn.XLOOKUP(TimeSheet_December[[#This Row],[Date(s)]],Holidays[Date],Holidays[Event]))</f>
        <v/>
      </c>
      <c r="I19" s="329"/>
      <c r="J19" s="190">
        <f t="shared" si="0"/>
        <v>0</v>
      </c>
      <c r="K19" s="133">
        <f t="shared" si="1"/>
        <v>0</v>
      </c>
      <c r="L19" s="175">
        <f t="shared" si="2"/>
        <v>0</v>
      </c>
    </row>
    <row r="20" spans="1:12" ht="19.899999999999999" customHeight="1" x14ac:dyDescent="0.2">
      <c r="A20" s="123" t="b">
        <f>ISNA(_xlfn.XLOOKUP(TimeSheet_December[[#This Row],[Note For Other Assigned Duties]],Holidays[Event], Holidays[Event]))</f>
        <v>1</v>
      </c>
      <c r="C20" s="324">
        <f t="shared" si="3"/>
        <v>46369</v>
      </c>
      <c r="D20" s="325"/>
      <c r="E20" s="326"/>
      <c r="F20" s="327"/>
      <c r="G20" s="326"/>
      <c r="H20" s="328" t="str">
        <f>IF(_xlfn.XLOOKUP(TimeSheet_December[[#This Row],[Date(s)]],Holidays[Date],Holidays[Event])=0,"",_xlfn.XLOOKUP(TimeSheet_December[[#This Row],[Date(s)]],Holidays[Date],Holidays[Event]))</f>
        <v/>
      </c>
      <c r="I20" s="329"/>
      <c r="J20" s="190">
        <f t="shared" si="0"/>
        <v>0</v>
      </c>
      <c r="K20" s="133">
        <f t="shared" si="1"/>
        <v>0</v>
      </c>
      <c r="L20" s="175">
        <f t="shared" si="2"/>
        <v>0</v>
      </c>
    </row>
    <row r="21" spans="1:12" ht="19.899999999999999" customHeight="1" x14ac:dyDescent="0.2">
      <c r="A21" s="123" t="b">
        <f>ISNA(_xlfn.XLOOKUP(TimeSheet_December[[#This Row],[Note For Other Assigned Duties]],Holidays[Event], Holidays[Event]))</f>
        <v>1</v>
      </c>
      <c r="C21" s="324">
        <f t="shared" si="3"/>
        <v>46370</v>
      </c>
      <c r="D21" s="325"/>
      <c r="E21" s="326"/>
      <c r="F21" s="327"/>
      <c r="G21" s="326"/>
      <c r="H21" s="328" t="str">
        <f>IF(_xlfn.XLOOKUP(TimeSheet_December[[#This Row],[Date(s)]],Holidays[Date],Holidays[Event])=0,"",_xlfn.XLOOKUP(TimeSheet_December[[#This Row],[Date(s)]],Holidays[Date],Holidays[Event]))</f>
        <v/>
      </c>
      <c r="I21" s="329"/>
      <c r="J21" s="190">
        <f t="shared" si="0"/>
        <v>0</v>
      </c>
      <c r="K21" s="133">
        <f t="shared" si="1"/>
        <v>0</v>
      </c>
      <c r="L21" s="175">
        <f t="shared" si="2"/>
        <v>0</v>
      </c>
    </row>
    <row r="22" spans="1:12" ht="19.899999999999999" customHeight="1" x14ac:dyDescent="0.2">
      <c r="A22" s="123" t="b">
        <f>ISNA(_xlfn.XLOOKUP(TimeSheet_December[[#This Row],[Note For Other Assigned Duties]],Holidays[Event], Holidays[Event]))</f>
        <v>1</v>
      </c>
      <c r="C22" s="324">
        <f t="shared" si="3"/>
        <v>46371</v>
      </c>
      <c r="D22" s="325"/>
      <c r="E22" s="326"/>
      <c r="F22" s="327"/>
      <c r="G22" s="326"/>
      <c r="H22" s="328" t="str">
        <f>IF(_xlfn.XLOOKUP(TimeSheet_December[[#This Row],[Date(s)]],Holidays[Date],Holidays[Event])=0,"",_xlfn.XLOOKUP(TimeSheet_December[[#This Row],[Date(s)]],Holidays[Date],Holidays[Event]))</f>
        <v/>
      </c>
      <c r="I22" s="329"/>
      <c r="J22" s="194">
        <f t="shared" si="0"/>
        <v>0</v>
      </c>
      <c r="K22" s="133">
        <f t="shared" si="1"/>
        <v>0</v>
      </c>
      <c r="L22" s="175">
        <f t="shared" si="2"/>
        <v>0</v>
      </c>
    </row>
    <row r="23" spans="1:12" ht="19.899999999999999" customHeight="1" x14ac:dyDescent="0.2">
      <c r="A23" s="123" t="b">
        <f>ISNA(_xlfn.XLOOKUP(TimeSheet_December[[#This Row],[Note For Other Assigned Duties]],Holidays[Event], Holidays[Event]))</f>
        <v>1</v>
      </c>
      <c r="C23" s="324">
        <f t="shared" si="3"/>
        <v>46372</v>
      </c>
      <c r="D23" s="325"/>
      <c r="E23" s="326"/>
      <c r="F23" s="327"/>
      <c r="G23" s="326"/>
      <c r="H23" s="328" t="str">
        <f>IF(_xlfn.XLOOKUP(TimeSheet_December[[#This Row],[Date(s)]],Holidays[Date],Holidays[Event])=0,"",_xlfn.XLOOKUP(TimeSheet_December[[#This Row],[Date(s)]],Holidays[Date],Holidays[Event]))</f>
        <v/>
      </c>
      <c r="I23" s="329"/>
      <c r="J23" s="194">
        <f t="shared" si="0"/>
        <v>0</v>
      </c>
      <c r="K23" s="133">
        <f t="shared" si="1"/>
        <v>0</v>
      </c>
      <c r="L23" s="175">
        <f t="shared" si="2"/>
        <v>0</v>
      </c>
    </row>
    <row r="24" spans="1:12" ht="19.899999999999999" customHeight="1" x14ac:dyDescent="0.2">
      <c r="A24" s="123" t="b">
        <f>ISNA(_xlfn.XLOOKUP(TimeSheet_December[[#This Row],[Note For Other Assigned Duties]],Holidays[Event], Holidays[Event]))</f>
        <v>1</v>
      </c>
      <c r="C24" s="324">
        <f t="shared" si="3"/>
        <v>46373</v>
      </c>
      <c r="D24" s="325"/>
      <c r="E24" s="326"/>
      <c r="F24" s="327"/>
      <c r="G24" s="326"/>
      <c r="H24" s="328" t="str">
        <f>IF(_xlfn.XLOOKUP(TimeSheet_December[[#This Row],[Date(s)]],Holidays[Date],Holidays[Event])=0,"",_xlfn.XLOOKUP(TimeSheet_December[[#This Row],[Date(s)]],Holidays[Date],Holidays[Event]))</f>
        <v/>
      </c>
      <c r="I24" s="329"/>
      <c r="J24" s="190">
        <f t="shared" si="0"/>
        <v>0</v>
      </c>
      <c r="K24" s="133">
        <f t="shared" si="1"/>
        <v>0</v>
      </c>
      <c r="L24" s="175">
        <f t="shared" si="2"/>
        <v>0</v>
      </c>
    </row>
    <row r="25" spans="1:12" ht="19.899999999999999" customHeight="1" x14ac:dyDescent="0.2">
      <c r="A25" s="123" t="b">
        <f>ISNA(_xlfn.XLOOKUP(TimeSheet_December[[#This Row],[Note For Other Assigned Duties]],Holidays[Event], Holidays[Event]))</f>
        <v>1</v>
      </c>
      <c r="C25" s="324">
        <f t="shared" si="3"/>
        <v>46374</v>
      </c>
      <c r="D25" s="325"/>
      <c r="E25" s="326"/>
      <c r="F25" s="327"/>
      <c r="G25" s="326"/>
      <c r="H25" s="328" t="str">
        <f>IF(_xlfn.XLOOKUP(TimeSheet_December[[#This Row],[Date(s)]],Holidays[Date],Holidays[Event])=0,"",_xlfn.XLOOKUP(TimeSheet_December[[#This Row],[Date(s)]],Holidays[Date],Holidays[Event]))</f>
        <v/>
      </c>
      <c r="I25" s="329"/>
      <c r="J25" s="190">
        <f t="shared" si="0"/>
        <v>0</v>
      </c>
      <c r="K25" s="133">
        <f t="shared" si="1"/>
        <v>0</v>
      </c>
      <c r="L25" s="175">
        <f t="shared" si="2"/>
        <v>0</v>
      </c>
    </row>
    <row r="26" spans="1:12" ht="19.899999999999999" customHeight="1" x14ac:dyDescent="0.2">
      <c r="A26" s="123" t="b">
        <f>ISNA(_xlfn.XLOOKUP(TimeSheet_December[[#This Row],[Note For Other Assigned Duties]],Holidays[Event], Holidays[Event]))</f>
        <v>1</v>
      </c>
      <c r="C26" s="324">
        <f t="shared" si="3"/>
        <v>46375</v>
      </c>
      <c r="D26" s="325"/>
      <c r="E26" s="326"/>
      <c r="F26" s="327"/>
      <c r="G26" s="326"/>
      <c r="H26" s="328" t="str">
        <f>IF(_xlfn.XLOOKUP(TimeSheet_December[[#This Row],[Date(s)]],Holidays[Date],Holidays[Event])=0,"",_xlfn.XLOOKUP(TimeSheet_December[[#This Row],[Date(s)]],Holidays[Date],Holidays[Event]))</f>
        <v/>
      </c>
      <c r="I26" s="329"/>
      <c r="J26" s="190">
        <f t="shared" si="0"/>
        <v>0</v>
      </c>
      <c r="K26" s="133">
        <f t="shared" si="1"/>
        <v>0</v>
      </c>
      <c r="L26" s="175">
        <f t="shared" si="2"/>
        <v>0</v>
      </c>
    </row>
    <row r="27" spans="1:12" ht="19.899999999999999" customHeight="1" x14ac:dyDescent="0.2">
      <c r="A27" s="123" t="b">
        <f>ISNA(_xlfn.XLOOKUP(TimeSheet_December[[#This Row],[Note For Other Assigned Duties]],Holidays[Event], Holidays[Event]))</f>
        <v>1</v>
      </c>
      <c r="C27" s="324">
        <f t="shared" si="3"/>
        <v>46376</v>
      </c>
      <c r="D27" s="325"/>
      <c r="E27" s="326"/>
      <c r="F27" s="327"/>
      <c r="G27" s="326"/>
      <c r="H27" s="328" t="str">
        <f>IF(_xlfn.XLOOKUP(TimeSheet_December[[#This Row],[Date(s)]],Holidays[Date],Holidays[Event])=0,"",_xlfn.XLOOKUP(TimeSheet_December[[#This Row],[Date(s)]],Holidays[Date],Holidays[Event]))</f>
        <v/>
      </c>
      <c r="I27" s="329"/>
      <c r="J27" s="190">
        <f t="shared" si="0"/>
        <v>0</v>
      </c>
      <c r="K27" s="133">
        <f t="shared" si="1"/>
        <v>0</v>
      </c>
      <c r="L27" s="175">
        <f t="shared" si="2"/>
        <v>0</v>
      </c>
    </row>
    <row r="28" spans="1:12" ht="19.899999999999999" customHeight="1" x14ac:dyDescent="0.2">
      <c r="A28" s="123" t="b">
        <f>ISNA(_xlfn.XLOOKUP(TimeSheet_December[[#This Row],[Note For Other Assigned Duties]],Holidays[Event], Holidays[Event]))</f>
        <v>1</v>
      </c>
      <c r="C28" s="324">
        <f t="shared" si="3"/>
        <v>46377</v>
      </c>
      <c r="D28" s="325"/>
      <c r="E28" s="326"/>
      <c r="F28" s="327"/>
      <c r="G28" s="326"/>
      <c r="H28" s="328" t="str">
        <f>IF(_xlfn.XLOOKUP(TimeSheet_December[[#This Row],[Date(s)]],Holidays[Date],Holidays[Event])=0,"",_xlfn.XLOOKUP(TimeSheet_December[[#This Row],[Date(s)]],Holidays[Date],Holidays[Event]))</f>
        <v/>
      </c>
      <c r="I28" s="329"/>
      <c r="J28" s="190">
        <f t="shared" si="0"/>
        <v>0</v>
      </c>
      <c r="K28" s="133">
        <f t="shared" si="1"/>
        <v>0</v>
      </c>
      <c r="L28" s="175">
        <f t="shared" si="2"/>
        <v>0</v>
      </c>
    </row>
    <row r="29" spans="1:12" ht="19.899999999999999" customHeight="1" x14ac:dyDescent="0.2">
      <c r="A29" s="123" t="b">
        <f>ISNA(_xlfn.XLOOKUP(TimeSheet_December[[#This Row],[Note For Other Assigned Duties]],Holidays[Event], Holidays[Event]))</f>
        <v>1</v>
      </c>
      <c r="C29" s="324">
        <f t="shared" si="3"/>
        <v>46378</v>
      </c>
      <c r="D29" s="325"/>
      <c r="E29" s="326"/>
      <c r="F29" s="327"/>
      <c r="G29" s="326"/>
      <c r="H29" s="328" t="str">
        <f>IF(_xlfn.XLOOKUP(TimeSheet_December[[#This Row],[Date(s)]],Holidays[Date],Holidays[Event])=0,"",_xlfn.XLOOKUP(TimeSheet_December[[#This Row],[Date(s)]],Holidays[Date],Holidays[Event]))</f>
        <v/>
      </c>
      <c r="I29" s="329"/>
      <c r="J29" s="190">
        <f t="shared" si="0"/>
        <v>0</v>
      </c>
      <c r="K29" s="133">
        <f t="shared" si="1"/>
        <v>0</v>
      </c>
      <c r="L29" s="175">
        <f t="shared" si="2"/>
        <v>0</v>
      </c>
    </row>
    <row r="30" spans="1:12" ht="19.899999999999999" customHeight="1" x14ac:dyDescent="0.2">
      <c r="A30" s="123" t="b">
        <f>ISNA(_xlfn.XLOOKUP(TimeSheet_December[[#This Row],[Note For Other Assigned Duties]],Holidays[Event], Holidays[Event]))</f>
        <v>1</v>
      </c>
      <c r="C30" s="324">
        <f t="shared" si="3"/>
        <v>46379</v>
      </c>
      <c r="D30" s="325"/>
      <c r="E30" s="326"/>
      <c r="F30" s="327"/>
      <c r="G30" s="326"/>
      <c r="H30" s="328" t="str">
        <f>IF(_xlfn.XLOOKUP(TimeSheet_December[[#This Row],[Date(s)]],Holidays[Date],Holidays[Event])=0,"",_xlfn.XLOOKUP(TimeSheet_December[[#This Row],[Date(s)]],Holidays[Date],Holidays[Event]))</f>
        <v/>
      </c>
      <c r="I30" s="329"/>
      <c r="J30" s="190">
        <f t="shared" si="0"/>
        <v>0</v>
      </c>
      <c r="K30" s="133">
        <f t="shared" si="1"/>
        <v>0</v>
      </c>
      <c r="L30" s="175">
        <f t="shared" si="2"/>
        <v>0</v>
      </c>
    </row>
    <row r="31" spans="1:12" ht="19.899999999999999" customHeight="1" x14ac:dyDescent="0.2">
      <c r="A31" s="123" t="b">
        <f>ISNA(_xlfn.XLOOKUP(TimeSheet_December[[#This Row],[Note For Other Assigned Duties]],Holidays[Event], Holidays[Event]))</f>
        <v>1</v>
      </c>
      <c r="C31" s="324">
        <f t="shared" si="3"/>
        <v>46380</v>
      </c>
      <c r="D31" s="325"/>
      <c r="E31" s="326"/>
      <c r="F31" s="327"/>
      <c r="G31" s="326"/>
      <c r="H31" s="328" t="str">
        <f>IF(_xlfn.XLOOKUP(TimeSheet_December[[#This Row],[Date(s)]],Holidays[Date],Holidays[Event])=0,"",_xlfn.XLOOKUP(TimeSheet_December[[#This Row],[Date(s)]],Holidays[Date],Holidays[Event]))</f>
        <v/>
      </c>
      <c r="I31" s="329"/>
      <c r="J31" s="190">
        <f t="shared" si="0"/>
        <v>0</v>
      </c>
      <c r="K31" s="133">
        <f t="shared" si="1"/>
        <v>0</v>
      </c>
      <c r="L31" s="175">
        <f t="shared" si="2"/>
        <v>0</v>
      </c>
    </row>
    <row r="32" spans="1:12" ht="19.899999999999999" customHeight="1" x14ac:dyDescent="0.2">
      <c r="A32" s="123" t="b">
        <f>ISNA(_xlfn.XLOOKUP(TimeSheet_December[[#This Row],[Note For Other Assigned Duties]],Holidays[Event], Holidays[Event]))</f>
        <v>0</v>
      </c>
      <c r="C32" s="324">
        <f t="shared" si="3"/>
        <v>46381</v>
      </c>
      <c r="D32" s="325"/>
      <c r="E32" s="326"/>
      <c r="F32" s="327"/>
      <c r="G32" s="326"/>
      <c r="H32" s="328" t="str">
        <f>IF(_xlfn.XLOOKUP(TimeSheet_December[[#This Row],[Date(s)]],Holidays[Date],Holidays[Event])=0,"",_xlfn.XLOOKUP(TimeSheet_December[[#This Row],[Date(s)]],Holidays[Date],Holidays[Event]))</f>
        <v>Christmas Day</v>
      </c>
      <c r="I32" s="329"/>
      <c r="J32" s="190">
        <f t="shared" si="0"/>
        <v>0</v>
      </c>
      <c r="K32" s="133">
        <f t="shared" si="1"/>
        <v>0</v>
      </c>
      <c r="L32" s="175">
        <f t="shared" si="2"/>
        <v>0</v>
      </c>
    </row>
    <row r="33" spans="1:12" ht="19.899999999999999" customHeight="1" x14ac:dyDescent="0.2">
      <c r="A33" s="123" t="b">
        <f>ISNA(_xlfn.XLOOKUP(TimeSheet_December[[#This Row],[Note For Other Assigned Duties]],Holidays[Event], Holidays[Event]))</f>
        <v>0</v>
      </c>
      <c r="C33" s="324">
        <f t="shared" si="3"/>
        <v>46382</v>
      </c>
      <c r="D33" s="325"/>
      <c r="E33" s="326"/>
      <c r="F33" s="327"/>
      <c r="G33" s="326"/>
      <c r="H33" s="328" t="str">
        <f>IF(_xlfn.XLOOKUP(TimeSheet_December[[#This Row],[Date(s)]],Holidays[Date],Holidays[Event])=0,"",_xlfn.XLOOKUP(TimeSheet_December[[#This Row],[Date(s)]],Holidays[Date],Holidays[Event]))</f>
        <v>Boxing Day</v>
      </c>
      <c r="I33" s="329"/>
      <c r="J33" s="190">
        <f t="shared" si="0"/>
        <v>0</v>
      </c>
      <c r="K33" s="133">
        <f t="shared" si="1"/>
        <v>0</v>
      </c>
      <c r="L33" s="175">
        <f t="shared" si="2"/>
        <v>0</v>
      </c>
    </row>
    <row r="34" spans="1:12" ht="19.899999999999999" customHeight="1" x14ac:dyDescent="0.2">
      <c r="A34" s="123" t="b">
        <f>ISNA(_xlfn.XLOOKUP(TimeSheet_December[[#This Row],[Note For Other Assigned Duties]],Holidays[Event], Holidays[Event]))</f>
        <v>1</v>
      </c>
      <c r="C34" s="324">
        <f t="shared" si="3"/>
        <v>46383</v>
      </c>
      <c r="D34" s="325"/>
      <c r="E34" s="326"/>
      <c r="F34" s="327"/>
      <c r="G34" s="326"/>
      <c r="H34" s="328" t="str">
        <f>IF(_xlfn.XLOOKUP(TimeSheet_December[[#This Row],[Date(s)]],Holidays[Date],Holidays[Event])=0,"",_xlfn.XLOOKUP(TimeSheet_December[[#This Row],[Date(s)]],Holidays[Date],Holidays[Event]))</f>
        <v/>
      </c>
      <c r="I34" s="329"/>
      <c r="J34" s="190">
        <f t="shared" si="0"/>
        <v>0</v>
      </c>
      <c r="K34" s="133">
        <f t="shared" si="1"/>
        <v>0</v>
      </c>
      <c r="L34" s="175">
        <f t="shared" si="2"/>
        <v>0</v>
      </c>
    </row>
    <row r="35" spans="1:12" ht="19.899999999999999" customHeight="1" x14ac:dyDescent="0.2">
      <c r="A35" s="123" t="b">
        <f>ISNA(_xlfn.XLOOKUP(TimeSheet_December[[#This Row],[Note For Other Assigned Duties]],Holidays[Event], Holidays[Event]))</f>
        <v>1</v>
      </c>
      <c r="C35" s="324">
        <f t="shared" si="3"/>
        <v>46384</v>
      </c>
      <c r="D35" s="325"/>
      <c r="E35" s="326"/>
      <c r="F35" s="327"/>
      <c r="G35" s="326"/>
      <c r="H35" s="328" t="str">
        <f>IF(_xlfn.XLOOKUP(TimeSheet_December[[#This Row],[Date(s)]],Holidays[Date],Holidays[Event])=0,"",_xlfn.XLOOKUP(TimeSheet_December[[#This Row],[Date(s)]],Holidays[Date],Holidays[Event]))</f>
        <v/>
      </c>
      <c r="I35" s="329"/>
      <c r="J35" s="190">
        <f t="shared" si="0"/>
        <v>0</v>
      </c>
      <c r="K35" s="133">
        <f t="shared" si="1"/>
        <v>0</v>
      </c>
      <c r="L35" s="175">
        <f t="shared" si="2"/>
        <v>0</v>
      </c>
    </row>
    <row r="36" spans="1:12" ht="19.899999999999999" customHeight="1" x14ac:dyDescent="0.2">
      <c r="A36" s="123" t="b">
        <f>ISNA(_xlfn.XLOOKUP(TimeSheet_December[[#This Row],[Note For Other Assigned Duties]],Holidays[Event], Holidays[Event]))</f>
        <v>1</v>
      </c>
      <c r="C36" s="324">
        <f t="shared" si="3"/>
        <v>46385</v>
      </c>
      <c r="D36" s="325"/>
      <c r="E36" s="326"/>
      <c r="F36" s="327"/>
      <c r="G36" s="326"/>
      <c r="H36" s="328" t="str">
        <f>IF(_xlfn.XLOOKUP(TimeSheet_December[[#This Row],[Date(s)]],Holidays[Date],Holidays[Event])=0,"",_xlfn.XLOOKUP(TimeSheet_December[[#This Row],[Date(s)]],Holidays[Date],Holidays[Event]))</f>
        <v/>
      </c>
      <c r="I36" s="329"/>
      <c r="J36" s="190">
        <f t="shared" si="0"/>
        <v>0</v>
      </c>
      <c r="K36" s="133">
        <f t="shared" si="1"/>
        <v>0</v>
      </c>
      <c r="L36" s="175">
        <f t="shared" si="2"/>
        <v>0</v>
      </c>
    </row>
    <row r="37" spans="1:12" ht="19.899999999999999" customHeight="1" x14ac:dyDescent="0.2">
      <c r="A37" s="123" t="b">
        <f>ISNA(_xlfn.XLOOKUP(TimeSheet_December[[#This Row],[Note For Other Assigned Duties]],Holidays[Event], Holidays[Event]))</f>
        <v>1</v>
      </c>
      <c r="C37" s="324">
        <f t="shared" si="3"/>
        <v>46386</v>
      </c>
      <c r="D37" s="325"/>
      <c r="E37" s="326"/>
      <c r="F37" s="327"/>
      <c r="G37" s="326"/>
      <c r="H37" s="328" t="str">
        <f>IF(_xlfn.XLOOKUP(TimeSheet_December[[#This Row],[Date(s)]],Holidays[Date],Holidays[Event])=0,"",_xlfn.XLOOKUP(TimeSheet_December[[#This Row],[Date(s)]],Holidays[Date],Holidays[Event]))</f>
        <v/>
      </c>
      <c r="I37" s="329"/>
      <c r="J37" s="195">
        <f t="shared" si="0"/>
        <v>0</v>
      </c>
      <c r="K37" s="133">
        <f t="shared" si="1"/>
        <v>0</v>
      </c>
      <c r="L37" s="178">
        <f t="shared" si="2"/>
        <v>0</v>
      </c>
    </row>
    <row r="38" spans="1:12" ht="19.899999999999999" customHeight="1" thickBot="1" x14ac:dyDescent="0.25">
      <c r="A38" s="330" t="b">
        <f>ISNA(_xlfn.XLOOKUP(TimeSheet_December[[#This Row],[Note For Other Assigned Duties]],Holidays[Event], Holidays[Event]))</f>
        <v>1</v>
      </c>
      <c r="B38" s="330"/>
      <c r="C38" s="333">
        <f>+C37+1</f>
        <v>46387</v>
      </c>
      <c r="D38" s="334"/>
      <c r="E38" s="335"/>
      <c r="F38" s="336"/>
      <c r="G38" s="335"/>
      <c r="H38" s="337" t="str">
        <f>IF(_xlfn.XLOOKUP(TimeSheet_December[[#This Row],[Date(s)]],Holidays[Date],Holidays[Event])=0,"",_xlfn.XLOOKUP(TimeSheet_December[[#This Row],[Date(s)]],Holidays[Date],Holidays[Event]))</f>
        <v/>
      </c>
      <c r="I38" s="338"/>
      <c r="J38" s="331">
        <f t="shared" si="0"/>
        <v>0</v>
      </c>
      <c r="K38" s="332">
        <f t="shared" si="1"/>
        <v>0</v>
      </c>
      <c r="L38" s="177">
        <f t="shared" si="2"/>
        <v>0</v>
      </c>
    </row>
    <row r="39" spans="1:12" ht="19.899999999999999" customHeight="1" thickTop="1" x14ac:dyDescent="0.2"/>
    <row r="40" spans="1:12" ht="19.899999999999999" customHeight="1" x14ac:dyDescent="0.2"/>
  </sheetData>
  <sheetProtection algorithmName="SHA-512" hashValue="A5PFEo6XkYxprUdxM5BOU8OUCvqA+TilRbtz7vnYsT5fLiaZl6Id4FzNvzNd2CD/GQACATGnGtVf6D/hOOLdbw==" saltValue="jtO7DUTF6czratD//hIWeA==" spinCount="100000" sheet="1" objects="1" scenarios="1"/>
  <mergeCells count="12">
    <mergeCell ref="C1:J1"/>
    <mergeCell ref="K1:L1"/>
    <mergeCell ref="K2:L2"/>
    <mergeCell ref="K3:L3"/>
    <mergeCell ref="K4:L4"/>
    <mergeCell ref="D3:F3"/>
    <mergeCell ref="G4:H4"/>
    <mergeCell ref="K5:L5"/>
    <mergeCell ref="K6:L6"/>
    <mergeCell ref="I2:I3"/>
    <mergeCell ref="J2:J3"/>
    <mergeCell ref="J4:J5"/>
  </mergeCells>
  <phoneticPr fontId="99" type="noConversion"/>
  <conditionalFormatting sqref="C8:I38">
    <cfRule type="expression" dxfId="7" priority="1">
      <formula>OR(IF(WEEKDAY($C8)=1,1),IF(WEEKDAY($C8)=7,1),IF($A8=FALSE,1))</formula>
    </cfRule>
  </conditionalFormatting>
  <dataValidations count="19">
    <dataValidation allowBlank="1" showErrorMessage="1" sqref="B2:B1048576 G5:H6 J2 G2:H3 N5:O7 J35:J38 Q1:XFD6 S7:XFD37 Q7:R7 O1:O2 K8:R37 K38:L38 M38:XFD1048576 C39:L1048576 I15 M1:M6 P1:P7 I8 C8:G38" xr:uid="{00000000-0002-0000-1200-000000000000}"/>
    <dataValidation allowBlank="1" showInputMessage="1" showErrorMessage="1" prompt="Use this worksheet to track hours worked in a work week. Enter Date and Times in TimeSheet table. Total Hours, Regular Hours and Overtime Hours are automatically calculated" sqref="B1" xr:uid="{00000000-0002-0000-1200-000001000000}"/>
    <dataValidation allowBlank="1" showInputMessage="1" showErrorMessage="1" prompt="Enter Teacher and School details in cells below" sqref="C1" xr:uid="{00000000-0002-0000-1200-000002000000}"/>
    <dataValidation allowBlank="1" showInputMessage="1" showErrorMessage="1" prompt="Enter Teacher Name and FTE in cells to the right" sqref="C2" xr:uid="{00000000-0002-0000-1200-000003000000}"/>
    <dataValidation allowBlank="1" showInputMessage="1" showErrorMessage="1" prompt="Enter Teacher Name in this cell" sqref="D2" xr:uid="{00000000-0002-0000-1200-000004000000}"/>
    <dataValidation allowBlank="1" showInputMessage="1" showErrorMessage="1" prompt="Enter Teacher's FTE in this cell" sqref="E2" xr:uid="{00000000-0002-0000-1200-000005000000}"/>
    <dataValidation allowBlank="1" showInputMessage="1" showErrorMessage="1" prompt="Enter School Name in cell to the right" sqref="C3" xr:uid="{00000000-0002-0000-1200-000006000000}"/>
    <dataValidation allowBlank="1" showInputMessage="1" showErrorMessage="1" prompt="Enter School Name in this cell" sqref="D3" xr:uid="{00000000-0002-0000-1200-000007000000}"/>
    <dataValidation allowBlank="1" showInputMessage="1" showErrorMessage="1" prompt="Enter Total Assignable Hours in cell below" sqref="C5" xr:uid="{00000000-0002-0000-1200-000008000000}"/>
    <dataValidation allowBlank="1" showInputMessage="1" showErrorMessage="1" prompt="Total Assignable Hours Worked are automatically calculated in cell below" sqref="E5" xr:uid="{00000000-0002-0000-1200-000009000000}"/>
    <dataValidation allowBlank="1" showInputMessage="1" showErrorMessage="1" prompt="Regular Hours are automatically calculated in cell below" sqref="D5" xr:uid="{00000000-0002-0000-1200-00000A000000}"/>
    <dataValidation allowBlank="1" showInputMessage="1" showErrorMessage="1" prompt="Enter Total Work Week Hours in this cell" sqref="C6" xr:uid="{00000000-0002-0000-1200-00000B000000}"/>
    <dataValidation allowBlank="1" showInputMessage="1" showErrorMessage="1" prompt="Total Hours Worked are automatically calculated in this cell" sqref="D6:E6" xr:uid="{00000000-0002-0000-1200-00000C000000}"/>
    <dataValidation allowBlank="1" showInputMessage="1" showErrorMessage="1" prompt="Enter Date in this column under this heading. Use heading filters to find specific entries" sqref="C7" xr:uid="{00000000-0002-0000-1200-00000D000000}"/>
    <dataValidation allowBlank="1" showInputMessage="1" showErrorMessage="1" prompt="Enter Assigned Time After School in this column under this heading." sqref="I7 J8:J34" xr:uid="{00000000-0002-0000-1200-00000E000000}"/>
    <dataValidation allowBlank="1" showInputMessage="1" showErrorMessage="1" prompt="Assigned Hours Worked are automatically calculated in this column under this heading." sqref="K7:L7" xr:uid="{00000000-0002-0000-1200-00000F000000}"/>
    <dataValidation allowBlank="1" showInputMessage="1" showErrorMessage="1" prompt="Total Assignable Hours Worked to date automatically calculated in this cell." sqref="F6 J6" xr:uid="{00000000-0002-0000-1200-000010000000}"/>
    <dataValidation allowBlank="1" showInputMessage="1" showErrorMessage="1" prompt="Total Assignable Hours Worked to date are automatically calculated in cell below" sqref="J4 F5" xr:uid="{00000000-0002-0000-1200-000011000000}"/>
    <dataValidation allowBlank="1" showInputMessage="1" showErrorMessage="1" prompt="adsfa" sqref="I2" xr:uid="{00000000-0002-0000-1200-000012000000}"/>
  </dataValidations>
  <hyperlinks>
    <hyperlink ref="K2" location="'Mon-Day 1-S1'!Print_Titles" display="MON | Day 1 - Sem 1" xr:uid="{00000000-0004-0000-1200-000000000000}"/>
    <hyperlink ref="K3" location="'Tue-Day 2-S1'!Print_Titles" display="TUE | Day 2 - Sem 1" xr:uid="{00000000-0004-0000-1200-000001000000}"/>
    <hyperlink ref="K4" location="'Wed-Day 3-S1'!Print_Titles" display="WED | Day 3 - Sem 1" xr:uid="{00000000-0004-0000-1200-000002000000}"/>
    <hyperlink ref="K5" location="'Thu-Day 4-S1'!Print_Titles" display="THU | Day 4 - Sem 1" xr:uid="{00000000-0004-0000-1200-000003000000}"/>
    <hyperlink ref="K6" location="'Fri-Day 5-S1'!Print_Titles" display="FRI | Day 5 - Sem 1" xr:uid="{00000000-0004-0000-1200-000004000000}"/>
    <hyperlink ref="N2" location="'Day 6'!A1" display="Day 6 - Sem 1" xr:uid="{00000000-0004-0000-1200-000005000000}"/>
    <hyperlink ref="N3" location="'Early Dismissal 1'!A1" display="Early Out 1 - Sem 1" xr:uid="{00000000-0004-0000-1200-000006000000}"/>
    <hyperlink ref="N4" location="'Early Dismissal 2'!A1" display="Early Out 2 - Sem 1" xr:uid="{00000000-0004-0000-1200-000007000000}"/>
    <hyperlink ref="K2:L2" location="'Mon-Day 1'!A1" display="MON | Day 1 - Sem 1" xr:uid="{00000000-0004-0000-1200-000008000000}"/>
    <hyperlink ref="K3:L3" location="'Tue-Day 2'!A1" display="TUE | Day 2 - Sem 1" xr:uid="{00000000-0004-0000-1200-000009000000}"/>
    <hyperlink ref="K4:L4" location="'Wed-Day 3'!A1" display="WED | Day 3 - Sem 1" xr:uid="{00000000-0004-0000-1200-00000A000000}"/>
    <hyperlink ref="K5:L5" location="'Thu-Day 4'!A1" display="THU | Day 4 - Sem 1" xr:uid="{00000000-0004-0000-1200-00000B000000}"/>
    <hyperlink ref="K6:L6" location="'Fri-Day 5'!A1" display="FRI | Day 5 - Sem 1" xr:uid="{00000000-0004-0000-1200-00000C000000}"/>
  </hyperlinks>
  <printOptions horizontalCentered="1"/>
  <pageMargins left="0.25" right="0.25" top="0.75" bottom="0.75" header="0.3" footer="0.3"/>
  <pageSetup scale="70"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566AD7A6-6C9B-4B57-9685-6BFAFB454678}">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5F85EA9B-2F84-4BDC-B910-443F7FC3F186}">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theme="4"/>
    <pageSetUpPr fitToPage="1"/>
  </sheetPr>
  <dimension ref="A1:P39"/>
  <sheetViews>
    <sheetView showGridLines="0" zoomScale="75" zoomScaleNormal="75" zoomScalePageLayoutView="75" workbookViewId="0">
      <pane xSplit="15" ySplit="7" topLeftCell="P8" activePane="bottomRight" state="frozen"/>
      <selection activeCell="C8" sqref="C8"/>
      <selection pane="topRight" activeCell="C8" sqref="C8"/>
      <selection pane="bottomLeft" activeCell="C8" sqref="C8"/>
      <selection pane="bottomRight" activeCell="C8" sqref="C8"/>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0.5" style="123" customWidth="1"/>
    <col min="9" max="9" width="15.875" style="123" customWidth="1"/>
    <col min="10" max="10" width="18.125" style="157" customWidth="1"/>
    <col min="11" max="11" width="12.125" style="123" customWidth="1"/>
    <col min="12" max="12" width="20.875" style="123" customWidth="1"/>
    <col min="13" max="13" width="13.125" style="123" customWidth="1"/>
    <col min="14" max="14" width="14.875" style="123" customWidth="1"/>
    <col min="15" max="15" width="9.875" style="123" customWidth="1"/>
    <col min="16" max="16" width="1.875" style="123" customWidth="1"/>
    <col min="17" max="16384" width="9" style="123"/>
  </cols>
  <sheetData>
    <row r="1" spans="1:16" ht="35.25" customHeight="1" thickTop="1" thickBot="1" x14ac:dyDescent="0.45">
      <c r="C1" s="566" t="s">
        <v>75</v>
      </c>
      <c r="D1" s="566"/>
      <c r="E1" s="566"/>
      <c r="F1" s="566"/>
      <c r="G1" s="566"/>
      <c r="H1" s="566"/>
      <c r="I1" s="566"/>
      <c r="J1" s="567"/>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6.5" customHeight="1" thickBot="1" x14ac:dyDescent="0.25">
      <c r="C4" s="146" t="s">
        <v>119</v>
      </c>
      <c r="D4" s="200">
        <f>'Detailed Summary'!H3</f>
        <v>0</v>
      </c>
      <c r="E4" s="146" t="s">
        <v>82</v>
      </c>
      <c r="F4" s="145">
        <f>IFERROR(E2*1200,0)</f>
        <v>1200</v>
      </c>
      <c r="G4" s="556" t="s">
        <v>181</v>
      </c>
      <c r="H4" s="557"/>
      <c r="I4" s="145">
        <f>December!C6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185">
        <f>SUM(J8:J38)/60</f>
        <v>0</v>
      </c>
      <c r="E6" s="187">
        <f>SUM(L8:L38)</f>
        <v>0</v>
      </c>
      <c r="F6" s="122">
        <f>December!F6+E6</f>
        <v>0</v>
      </c>
      <c r="G6" s="124"/>
      <c r="H6" s="124"/>
      <c r="J6" s="163">
        <f>C6</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5" x14ac:dyDescent="0.2">
      <c r="A8" s="123" t="b">
        <f>ISNA(_xlfn.XLOOKUP(TimeSheet_January[[#This Row],[Note For Other Assigned Duties]],Holidays[Event], Holidays[Event]))</f>
        <v>0</v>
      </c>
      <c r="C8" s="324">
        <f>+December!C38+1</f>
        <v>46388</v>
      </c>
      <c r="D8" s="325"/>
      <c r="E8" s="326"/>
      <c r="F8" s="327"/>
      <c r="G8" s="326"/>
      <c r="H8" s="328" t="str">
        <f>IF(_xlfn.XLOOKUP(TimeSheet_January[[#This Row],[Date(s)]],Holidays[Date],Holidays[Event])=0,"",_xlfn.XLOOKUP(TimeSheet_January[[#This Row],[Date(s)]],Holidays[Date],Holidays[Event]))</f>
        <v>New Year's Day</v>
      </c>
      <c r="I8" s="329"/>
      <c r="J8" s="190">
        <f t="shared" ref="J8:J38" si="0">F8</f>
        <v>0</v>
      </c>
      <c r="K8" s="133">
        <f t="shared" ref="K8:K38" si="1">IFERROR(D8+E8+G8+I8,0)</f>
        <v>0</v>
      </c>
      <c r="L8" s="175">
        <f t="shared" ref="L8:L38" si="2">IFERROR(K8/60,0)</f>
        <v>0</v>
      </c>
    </row>
    <row r="9" spans="1:16" ht="19.5" x14ac:dyDescent="0.2">
      <c r="A9" s="123" t="b">
        <f>ISNA(_xlfn.XLOOKUP(TimeSheet_January[[#This Row],[Note For Other Assigned Duties]],Holidays[Event], Holidays[Event]))</f>
        <v>1</v>
      </c>
      <c r="C9" s="324">
        <f>+C8+1</f>
        <v>46389</v>
      </c>
      <c r="D9" s="325"/>
      <c r="E9" s="326"/>
      <c r="F9" s="327"/>
      <c r="G9" s="326"/>
      <c r="H9" s="328" t="str">
        <f>IF(_xlfn.XLOOKUP(TimeSheet_January[[#This Row],[Date(s)]],Holidays[Date],Holidays[Event])=0,"",_xlfn.XLOOKUP(TimeSheet_January[[#This Row],[Date(s)]],Holidays[Date],Holidays[Event]))</f>
        <v/>
      </c>
      <c r="I9" s="329"/>
      <c r="J9" s="190">
        <f t="shared" si="0"/>
        <v>0</v>
      </c>
      <c r="K9" s="133">
        <f t="shared" si="1"/>
        <v>0</v>
      </c>
      <c r="L9" s="175">
        <f t="shared" si="2"/>
        <v>0</v>
      </c>
    </row>
    <row r="10" spans="1:16" ht="19.5" x14ac:dyDescent="0.2">
      <c r="A10" s="123" t="b">
        <f>ISNA(_xlfn.XLOOKUP(TimeSheet_January[[#This Row],[Note For Other Assigned Duties]],Holidays[Event], Holidays[Event]))</f>
        <v>1</v>
      </c>
      <c r="C10" s="324">
        <f t="shared" ref="C10:C38" si="3">+C9+1</f>
        <v>46390</v>
      </c>
      <c r="D10" s="325"/>
      <c r="E10" s="326"/>
      <c r="F10" s="327"/>
      <c r="G10" s="326"/>
      <c r="H10" s="328" t="str">
        <f>IF(_xlfn.XLOOKUP(TimeSheet_January[[#This Row],[Date(s)]],Holidays[Date],Holidays[Event])=0,"",_xlfn.XLOOKUP(TimeSheet_January[[#This Row],[Date(s)]],Holidays[Date],Holidays[Event]))</f>
        <v/>
      </c>
      <c r="I10" s="329"/>
      <c r="J10" s="190">
        <f t="shared" si="0"/>
        <v>0</v>
      </c>
      <c r="K10" s="133">
        <f t="shared" si="1"/>
        <v>0</v>
      </c>
      <c r="L10" s="175">
        <f t="shared" si="2"/>
        <v>0</v>
      </c>
    </row>
    <row r="11" spans="1:16" ht="19.5" x14ac:dyDescent="0.2">
      <c r="A11" s="123" t="b">
        <f>ISNA(_xlfn.XLOOKUP(TimeSheet_January[[#This Row],[Note For Other Assigned Duties]],Holidays[Event], Holidays[Event]))</f>
        <v>1</v>
      </c>
      <c r="C11" s="324">
        <f t="shared" si="3"/>
        <v>46391</v>
      </c>
      <c r="D11" s="325"/>
      <c r="E11" s="326"/>
      <c r="F11" s="327"/>
      <c r="G11" s="326"/>
      <c r="H11" s="328" t="str">
        <f>IF(_xlfn.XLOOKUP(TimeSheet_January[[#This Row],[Date(s)]],Holidays[Date],Holidays[Event])=0,"",_xlfn.XLOOKUP(TimeSheet_January[[#This Row],[Date(s)]],Holidays[Date],Holidays[Event]))</f>
        <v/>
      </c>
      <c r="I11" s="329"/>
      <c r="J11" s="190">
        <f t="shared" si="0"/>
        <v>0</v>
      </c>
      <c r="K11" s="133">
        <f t="shared" si="1"/>
        <v>0</v>
      </c>
      <c r="L11" s="175">
        <f t="shared" si="2"/>
        <v>0</v>
      </c>
    </row>
    <row r="12" spans="1:16" ht="19.5" x14ac:dyDescent="0.2">
      <c r="A12" s="123" t="b">
        <f>ISNA(_xlfn.XLOOKUP(TimeSheet_January[[#This Row],[Note For Other Assigned Duties]],Holidays[Event], Holidays[Event]))</f>
        <v>1</v>
      </c>
      <c r="C12" s="324">
        <f t="shared" si="3"/>
        <v>46392</v>
      </c>
      <c r="D12" s="325"/>
      <c r="E12" s="326"/>
      <c r="F12" s="327"/>
      <c r="G12" s="326"/>
      <c r="H12" s="328" t="str">
        <f>IF(_xlfn.XLOOKUP(TimeSheet_January[[#This Row],[Date(s)]],Holidays[Date],Holidays[Event])=0,"",_xlfn.XLOOKUP(TimeSheet_January[[#This Row],[Date(s)]],Holidays[Date],Holidays[Event]))</f>
        <v/>
      </c>
      <c r="I12" s="329"/>
      <c r="J12" s="190">
        <f t="shared" si="0"/>
        <v>0</v>
      </c>
      <c r="K12" s="133">
        <f t="shared" si="1"/>
        <v>0</v>
      </c>
      <c r="L12" s="175">
        <f t="shared" si="2"/>
        <v>0</v>
      </c>
    </row>
    <row r="13" spans="1:16" ht="19.5" x14ac:dyDescent="0.2">
      <c r="A13" s="123" t="b">
        <f>ISNA(_xlfn.XLOOKUP(TimeSheet_January[[#This Row],[Note For Other Assigned Duties]],Holidays[Event], Holidays[Event]))</f>
        <v>1</v>
      </c>
      <c r="C13" s="324">
        <f t="shared" si="3"/>
        <v>46393</v>
      </c>
      <c r="D13" s="325"/>
      <c r="E13" s="326"/>
      <c r="F13" s="327"/>
      <c r="G13" s="326"/>
      <c r="H13" s="328" t="str">
        <f>IF(_xlfn.XLOOKUP(TimeSheet_January[[#This Row],[Date(s)]],Holidays[Date],Holidays[Event])=0,"",_xlfn.XLOOKUP(TimeSheet_January[[#This Row],[Date(s)]],Holidays[Date],Holidays[Event]))</f>
        <v/>
      </c>
      <c r="I13" s="329"/>
      <c r="J13" s="190">
        <f t="shared" si="0"/>
        <v>0</v>
      </c>
      <c r="K13" s="133">
        <f t="shared" si="1"/>
        <v>0</v>
      </c>
      <c r="L13" s="175">
        <f t="shared" si="2"/>
        <v>0</v>
      </c>
    </row>
    <row r="14" spans="1:16" ht="19.5" x14ac:dyDescent="0.2">
      <c r="A14" s="123" t="b">
        <f>ISNA(_xlfn.XLOOKUP(TimeSheet_January[[#This Row],[Note For Other Assigned Duties]],Holidays[Event], Holidays[Event]))</f>
        <v>1</v>
      </c>
      <c r="C14" s="324">
        <f t="shared" si="3"/>
        <v>46394</v>
      </c>
      <c r="D14" s="325"/>
      <c r="E14" s="326"/>
      <c r="F14" s="327"/>
      <c r="G14" s="326"/>
      <c r="H14" s="328" t="str">
        <f>IF(_xlfn.XLOOKUP(TimeSheet_January[[#This Row],[Date(s)]],Holidays[Date],Holidays[Event])=0,"",_xlfn.XLOOKUP(TimeSheet_January[[#This Row],[Date(s)]],Holidays[Date],Holidays[Event]))</f>
        <v/>
      </c>
      <c r="I14" s="329"/>
      <c r="J14" s="190">
        <f t="shared" si="0"/>
        <v>0</v>
      </c>
      <c r="K14" s="133">
        <f t="shared" si="1"/>
        <v>0</v>
      </c>
      <c r="L14" s="175">
        <f t="shared" si="2"/>
        <v>0</v>
      </c>
    </row>
    <row r="15" spans="1:16" ht="19.5" x14ac:dyDescent="0.2">
      <c r="A15" s="123" t="b">
        <f>ISNA(_xlfn.XLOOKUP(TimeSheet_January[[#This Row],[Note For Other Assigned Duties]],Holidays[Event], Holidays[Event]))</f>
        <v>1</v>
      </c>
      <c r="C15" s="324">
        <f t="shared" si="3"/>
        <v>46395</v>
      </c>
      <c r="D15" s="325"/>
      <c r="E15" s="326"/>
      <c r="F15" s="327"/>
      <c r="G15" s="326"/>
      <c r="H15" s="328" t="str">
        <f>IF(_xlfn.XLOOKUP(TimeSheet_January[[#This Row],[Date(s)]],Holidays[Date],Holidays[Event])=0,"",_xlfn.XLOOKUP(TimeSheet_January[[#This Row],[Date(s)]],Holidays[Date],Holidays[Event]))</f>
        <v/>
      </c>
      <c r="I15" s="329"/>
      <c r="J15" s="190">
        <f t="shared" si="0"/>
        <v>0</v>
      </c>
      <c r="K15" s="133">
        <f t="shared" si="1"/>
        <v>0</v>
      </c>
      <c r="L15" s="175">
        <f t="shared" si="2"/>
        <v>0</v>
      </c>
    </row>
    <row r="16" spans="1:16" ht="19.5" x14ac:dyDescent="0.2">
      <c r="A16" s="123" t="b">
        <f>ISNA(_xlfn.XLOOKUP(TimeSheet_January[[#This Row],[Note For Other Assigned Duties]],Holidays[Event], Holidays[Event]))</f>
        <v>1</v>
      </c>
      <c r="C16" s="324">
        <f t="shared" si="3"/>
        <v>46396</v>
      </c>
      <c r="D16" s="325"/>
      <c r="E16" s="326"/>
      <c r="F16" s="327"/>
      <c r="G16" s="326"/>
      <c r="H16" s="328" t="str">
        <f>IF(_xlfn.XLOOKUP(TimeSheet_January[[#This Row],[Date(s)]],Holidays[Date],Holidays[Event])=0,"",_xlfn.XLOOKUP(TimeSheet_January[[#This Row],[Date(s)]],Holidays[Date],Holidays[Event]))</f>
        <v/>
      </c>
      <c r="I16" s="329"/>
      <c r="J16" s="190">
        <f t="shared" si="0"/>
        <v>0</v>
      </c>
      <c r="K16" s="133">
        <f t="shared" si="1"/>
        <v>0</v>
      </c>
      <c r="L16" s="175">
        <f t="shared" si="2"/>
        <v>0</v>
      </c>
    </row>
    <row r="17" spans="1:12" ht="19.5" x14ac:dyDescent="0.2">
      <c r="A17" s="123" t="b">
        <f>ISNA(_xlfn.XLOOKUP(TimeSheet_January[[#This Row],[Note For Other Assigned Duties]],Holidays[Event], Holidays[Event]))</f>
        <v>1</v>
      </c>
      <c r="C17" s="324">
        <f t="shared" si="3"/>
        <v>46397</v>
      </c>
      <c r="D17" s="325"/>
      <c r="E17" s="326"/>
      <c r="F17" s="327"/>
      <c r="G17" s="326"/>
      <c r="H17" s="328" t="str">
        <f>IF(_xlfn.XLOOKUP(TimeSheet_January[[#This Row],[Date(s)]],Holidays[Date],Holidays[Event])=0,"",_xlfn.XLOOKUP(TimeSheet_January[[#This Row],[Date(s)]],Holidays[Date],Holidays[Event]))</f>
        <v/>
      </c>
      <c r="I17" s="329"/>
      <c r="J17" s="190">
        <f t="shared" si="0"/>
        <v>0</v>
      </c>
      <c r="K17" s="133">
        <f t="shared" si="1"/>
        <v>0</v>
      </c>
      <c r="L17" s="175">
        <f t="shared" si="2"/>
        <v>0</v>
      </c>
    </row>
    <row r="18" spans="1:12" ht="19.5" x14ac:dyDescent="0.2">
      <c r="A18" s="123" t="b">
        <f>ISNA(_xlfn.XLOOKUP(TimeSheet_January[[#This Row],[Note For Other Assigned Duties]],Holidays[Event], Holidays[Event]))</f>
        <v>1</v>
      </c>
      <c r="C18" s="324">
        <f t="shared" si="3"/>
        <v>46398</v>
      </c>
      <c r="D18" s="325"/>
      <c r="E18" s="326"/>
      <c r="F18" s="327"/>
      <c r="G18" s="326"/>
      <c r="H18" s="328" t="str">
        <f>IF(_xlfn.XLOOKUP(TimeSheet_January[[#This Row],[Date(s)]],Holidays[Date],Holidays[Event])=0,"",_xlfn.XLOOKUP(TimeSheet_January[[#This Row],[Date(s)]],Holidays[Date],Holidays[Event]))</f>
        <v/>
      </c>
      <c r="I18" s="329"/>
      <c r="J18" s="190">
        <f t="shared" si="0"/>
        <v>0</v>
      </c>
      <c r="K18" s="133">
        <f t="shared" si="1"/>
        <v>0</v>
      </c>
      <c r="L18" s="175">
        <f t="shared" si="2"/>
        <v>0</v>
      </c>
    </row>
    <row r="19" spans="1:12" ht="19.5" x14ac:dyDescent="0.2">
      <c r="A19" s="123" t="b">
        <f>ISNA(_xlfn.XLOOKUP(TimeSheet_January[[#This Row],[Note For Other Assigned Duties]],Holidays[Event], Holidays[Event]))</f>
        <v>1</v>
      </c>
      <c r="C19" s="324">
        <f t="shared" si="3"/>
        <v>46399</v>
      </c>
      <c r="D19" s="325"/>
      <c r="E19" s="326"/>
      <c r="F19" s="327"/>
      <c r="G19" s="326"/>
      <c r="H19" s="328" t="str">
        <f>IF(_xlfn.XLOOKUP(TimeSheet_January[[#This Row],[Date(s)]],Holidays[Date],Holidays[Event])=0,"",_xlfn.XLOOKUP(TimeSheet_January[[#This Row],[Date(s)]],Holidays[Date],Holidays[Event]))</f>
        <v/>
      </c>
      <c r="I19" s="329"/>
      <c r="J19" s="190">
        <f t="shared" si="0"/>
        <v>0</v>
      </c>
      <c r="K19" s="133">
        <f t="shared" si="1"/>
        <v>0</v>
      </c>
      <c r="L19" s="175">
        <f t="shared" si="2"/>
        <v>0</v>
      </c>
    </row>
    <row r="20" spans="1:12" ht="19.5" x14ac:dyDescent="0.2">
      <c r="A20" s="123" t="b">
        <f>ISNA(_xlfn.XLOOKUP(TimeSheet_January[[#This Row],[Note For Other Assigned Duties]],Holidays[Event], Holidays[Event]))</f>
        <v>1</v>
      </c>
      <c r="C20" s="324">
        <f t="shared" si="3"/>
        <v>46400</v>
      </c>
      <c r="D20" s="325"/>
      <c r="E20" s="326"/>
      <c r="F20" s="327"/>
      <c r="G20" s="326"/>
      <c r="H20" s="328" t="str">
        <f>IF(_xlfn.XLOOKUP(TimeSheet_January[[#This Row],[Date(s)]],Holidays[Date],Holidays[Event])=0,"",_xlfn.XLOOKUP(TimeSheet_January[[#This Row],[Date(s)]],Holidays[Date],Holidays[Event]))</f>
        <v/>
      </c>
      <c r="I20" s="329"/>
      <c r="J20" s="190">
        <f t="shared" si="0"/>
        <v>0</v>
      </c>
      <c r="K20" s="133">
        <f t="shared" si="1"/>
        <v>0</v>
      </c>
      <c r="L20" s="175">
        <f t="shared" si="2"/>
        <v>0</v>
      </c>
    </row>
    <row r="21" spans="1:12" ht="19.5" x14ac:dyDescent="0.2">
      <c r="A21" s="123" t="b">
        <f>ISNA(_xlfn.XLOOKUP(TimeSheet_January[[#This Row],[Note For Other Assigned Duties]],Holidays[Event], Holidays[Event]))</f>
        <v>1</v>
      </c>
      <c r="C21" s="324">
        <f t="shared" si="3"/>
        <v>46401</v>
      </c>
      <c r="D21" s="325"/>
      <c r="E21" s="326"/>
      <c r="F21" s="327"/>
      <c r="G21" s="326"/>
      <c r="H21" s="328" t="str">
        <f>IF(_xlfn.XLOOKUP(TimeSheet_January[[#This Row],[Date(s)]],Holidays[Date],Holidays[Event])=0,"",_xlfn.XLOOKUP(TimeSheet_January[[#This Row],[Date(s)]],Holidays[Date],Holidays[Event]))</f>
        <v/>
      </c>
      <c r="I21" s="329"/>
      <c r="J21" s="190">
        <f t="shared" si="0"/>
        <v>0</v>
      </c>
      <c r="K21" s="133">
        <f t="shared" si="1"/>
        <v>0</v>
      </c>
      <c r="L21" s="175">
        <f t="shared" si="2"/>
        <v>0</v>
      </c>
    </row>
    <row r="22" spans="1:12" ht="19.5" x14ac:dyDescent="0.2">
      <c r="A22" s="123" t="b">
        <f>ISNA(_xlfn.XLOOKUP(TimeSheet_January[[#This Row],[Note For Other Assigned Duties]],Holidays[Event], Holidays[Event]))</f>
        <v>1</v>
      </c>
      <c r="C22" s="324">
        <f t="shared" si="3"/>
        <v>46402</v>
      </c>
      <c r="D22" s="325"/>
      <c r="E22" s="326"/>
      <c r="F22" s="327"/>
      <c r="G22" s="326"/>
      <c r="H22" s="328" t="str">
        <f>IF(_xlfn.XLOOKUP(TimeSheet_January[[#This Row],[Date(s)]],Holidays[Date],Holidays[Event])=0,"",_xlfn.XLOOKUP(TimeSheet_January[[#This Row],[Date(s)]],Holidays[Date],Holidays[Event]))</f>
        <v/>
      </c>
      <c r="I22" s="329"/>
      <c r="J22" s="190">
        <f t="shared" si="0"/>
        <v>0</v>
      </c>
      <c r="K22" s="133">
        <f t="shared" si="1"/>
        <v>0</v>
      </c>
      <c r="L22" s="175">
        <f t="shared" si="2"/>
        <v>0</v>
      </c>
    </row>
    <row r="23" spans="1:12" ht="19.5" x14ac:dyDescent="0.2">
      <c r="A23" s="123" t="b">
        <f>ISNA(_xlfn.XLOOKUP(TimeSheet_January[[#This Row],[Note For Other Assigned Duties]],Holidays[Event], Holidays[Event]))</f>
        <v>1</v>
      </c>
      <c r="C23" s="324">
        <f t="shared" si="3"/>
        <v>46403</v>
      </c>
      <c r="D23" s="325"/>
      <c r="E23" s="326"/>
      <c r="F23" s="327"/>
      <c r="G23" s="326"/>
      <c r="H23" s="328" t="str">
        <f>IF(_xlfn.XLOOKUP(TimeSheet_January[[#This Row],[Date(s)]],Holidays[Date],Holidays[Event])=0,"",_xlfn.XLOOKUP(TimeSheet_January[[#This Row],[Date(s)]],Holidays[Date],Holidays[Event]))</f>
        <v/>
      </c>
      <c r="I23" s="329"/>
      <c r="J23" s="190">
        <f t="shared" si="0"/>
        <v>0</v>
      </c>
      <c r="K23" s="133">
        <f t="shared" si="1"/>
        <v>0</v>
      </c>
      <c r="L23" s="175">
        <f t="shared" si="2"/>
        <v>0</v>
      </c>
    </row>
    <row r="24" spans="1:12" ht="19.5" x14ac:dyDescent="0.2">
      <c r="A24" s="123" t="b">
        <f>ISNA(_xlfn.XLOOKUP(TimeSheet_January[[#This Row],[Note For Other Assigned Duties]],Holidays[Event], Holidays[Event]))</f>
        <v>1</v>
      </c>
      <c r="C24" s="324">
        <f t="shared" si="3"/>
        <v>46404</v>
      </c>
      <c r="D24" s="325"/>
      <c r="E24" s="326"/>
      <c r="F24" s="327"/>
      <c r="G24" s="326"/>
      <c r="H24" s="328" t="str">
        <f>IF(_xlfn.XLOOKUP(TimeSheet_January[[#This Row],[Date(s)]],Holidays[Date],Holidays[Event])=0,"",_xlfn.XLOOKUP(TimeSheet_January[[#This Row],[Date(s)]],Holidays[Date],Holidays[Event]))</f>
        <v/>
      </c>
      <c r="I24" s="329"/>
      <c r="J24" s="190">
        <f t="shared" si="0"/>
        <v>0</v>
      </c>
      <c r="K24" s="133">
        <f t="shared" si="1"/>
        <v>0</v>
      </c>
      <c r="L24" s="175">
        <f t="shared" si="2"/>
        <v>0</v>
      </c>
    </row>
    <row r="25" spans="1:12" ht="19.5" x14ac:dyDescent="0.2">
      <c r="A25" s="123" t="b">
        <f>ISNA(_xlfn.XLOOKUP(TimeSheet_January[[#This Row],[Note For Other Assigned Duties]],Holidays[Event], Holidays[Event]))</f>
        <v>1</v>
      </c>
      <c r="C25" s="324">
        <f t="shared" si="3"/>
        <v>46405</v>
      </c>
      <c r="D25" s="325"/>
      <c r="E25" s="326"/>
      <c r="F25" s="327"/>
      <c r="G25" s="326"/>
      <c r="H25" s="328" t="str">
        <f>IF(_xlfn.XLOOKUP(TimeSheet_January[[#This Row],[Date(s)]],Holidays[Date],Holidays[Event])=0,"",_xlfn.XLOOKUP(TimeSheet_January[[#This Row],[Date(s)]],Holidays[Date],Holidays[Event]))</f>
        <v/>
      </c>
      <c r="I25" s="329"/>
      <c r="J25" s="190">
        <f t="shared" si="0"/>
        <v>0</v>
      </c>
      <c r="K25" s="133">
        <f t="shared" si="1"/>
        <v>0</v>
      </c>
      <c r="L25" s="175">
        <f t="shared" si="2"/>
        <v>0</v>
      </c>
    </row>
    <row r="26" spans="1:12" ht="19.5" x14ac:dyDescent="0.2">
      <c r="A26" s="123" t="b">
        <f>ISNA(_xlfn.XLOOKUP(TimeSheet_January[[#This Row],[Note For Other Assigned Duties]],Holidays[Event], Holidays[Event]))</f>
        <v>1</v>
      </c>
      <c r="C26" s="324">
        <f t="shared" si="3"/>
        <v>46406</v>
      </c>
      <c r="D26" s="325"/>
      <c r="E26" s="326"/>
      <c r="F26" s="327"/>
      <c r="G26" s="326"/>
      <c r="H26" s="328" t="str">
        <f>IF(_xlfn.XLOOKUP(TimeSheet_January[[#This Row],[Date(s)]],Holidays[Date],Holidays[Event])=0,"",_xlfn.XLOOKUP(TimeSheet_January[[#This Row],[Date(s)]],Holidays[Date],Holidays[Event]))</f>
        <v/>
      </c>
      <c r="I26" s="329"/>
      <c r="J26" s="190">
        <f t="shared" si="0"/>
        <v>0</v>
      </c>
      <c r="K26" s="133">
        <f t="shared" si="1"/>
        <v>0</v>
      </c>
      <c r="L26" s="175">
        <f t="shared" si="2"/>
        <v>0</v>
      </c>
    </row>
    <row r="27" spans="1:12" ht="19.5" x14ac:dyDescent="0.2">
      <c r="A27" s="123" t="b">
        <f>ISNA(_xlfn.XLOOKUP(TimeSheet_January[[#This Row],[Note For Other Assigned Duties]],Holidays[Event], Holidays[Event]))</f>
        <v>1</v>
      </c>
      <c r="C27" s="324">
        <f t="shared" si="3"/>
        <v>46407</v>
      </c>
      <c r="D27" s="325"/>
      <c r="E27" s="326"/>
      <c r="F27" s="327"/>
      <c r="G27" s="326"/>
      <c r="H27" s="328" t="str">
        <f>IF(_xlfn.XLOOKUP(TimeSheet_January[[#This Row],[Date(s)]],Holidays[Date],Holidays[Event])=0,"",_xlfn.XLOOKUP(TimeSheet_January[[#This Row],[Date(s)]],Holidays[Date],Holidays[Event]))</f>
        <v/>
      </c>
      <c r="I27" s="329"/>
      <c r="J27" s="190">
        <f t="shared" si="0"/>
        <v>0</v>
      </c>
      <c r="K27" s="133">
        <f t="shared" si="1"/>
        <v>0</v>
      </c>
      <c r="L27" s="175">
        <f t="shared" si="2"/>
        <v>0</v>
      </c>
    </row>
    <row r="28" spans="1:12" ht="19.5" x14ac:dyDescent="0.2">
      <c r="A28" s="123" t="b">
        <f>ISNA(_xlfn.XLOOKUP(TimeSheet_January[[#This Row],[Note For Other Assigned Duties]],Holidays[Event], Holidays[Event]))</f>
        <v>1</v>
      </c>
      <c r="C28" s="324">
        <f t="shared" si="3"/>
        <v>46408</v>
      </c>
      <c r="D28" s="325"/>
      <c r="E28" s="326"/>
      <c r="F28" s="327"/>
      <c r="G28" s="326"/>
      <c r="H28" s="328" t="str">
        <f>IF(_xlfn.XLOOKUP(TimeSheet_January[[#This Row],[Date(s)]],Holidays[Date],Holidays[Event])=0,"",_xlfn.XLOOKUP(TimeSheet_January[[#This Row],[Date(s)]],Holidays[Date],Holidays[Event]))</f>
        <v/>
      </c>
      <c r="I28" s="329"/>
      <c r="J28" s="190">
        <f t="shared" si="0"/>
        <v>0</v>
      </c>
      <c r="K28" s="133">
        <f t="shared" si="1"/>
        <v>0</v>
      </c>
      <c r="L28" s="175">
        <f t="shared" si="2"/>
        <v>0</v>
      </c>
    </row>
    <row r="29" spans="1:12" ht="19.5" x14ac:dyDescent="0.2">
      <c r="A29" s="123" t="b">
        <f>ISNA(_xlfn.XLOOKUP(TimeSheet_January[[#This Row],[Note For Other Assigned Duties]],Holidays[Event], Holidays[Event]))</f>
        <v>1</v>
      </c>
      <c r="C29" s="324">
        <f t="shared" si="3"/>
        <v>46409</v>
      </c>
      <c r="D29" s="325"/>
      <c r="E29" s="326"/>
      <c r="F29" s="327"/>
      <c r="G29" s="326"/>
      <c r="H29" s="328" t="str">
        <f>IF(_xlfn.XLOOKUP(TimeSheet_January[[#This Row],[Date(s)]],Holidays[Date],Holidays[Event])=0,"",_xlfn.XLOOKUP(TimeSheet_January[[#This Row],[Date(s)]],Holidays[Date],Holidays[Event]))</f>
        <v/>
      </c>
      <c r="I29" s="329"/>
      <c r="J29" s="190">
        <f t="shared" si="0"/>
        <v>0</v>
      </c>
      <c r="K29" s="133">
        <f t="shared" si="1"/>
        <v>0</v>
      </c>
      <c r="L29" s="175">
        <f t="shared" si="2"/>
        <v>0</v>
      </c>
    </row>
    <row r="30" spans="1:12" ht="19.5" x14ac:dyDescent="0.2">
      <c r="A30" s="123" t="b">
        <f>ISNA(_xlfn.XLOOKUP(TimeSheet_January[[#This Row],[Note For Other Assigned Duties]],Holidays[Event], Holidays[Event]))</f>
        <v>1</v>
      </c>
      <c r="C30" s="324">
        <f t="shared" si="3"/>
        <v>46410</v>
      </c>
      <c r="D30" s="325"/>
      <c r="E30" s="326"/>
      <c r="F30" s="327"/>
      <c r="G30" s="326"/>
      <c r="H30" s="328" t="str">
        <f>IF(_xlfn.XLOOKUP(TimeSheet_January[[#This Row],[Date(s)]],Holidays[Date],Holidays[Event])=0,"",_xlfn.XLOOKUP(TimeSheet_January[[#This Row],[Date(s)]],Holidays[Date],Holidays[Event]))</f>
        <v/>
      </c>
      <c r="I30" s="329"/>
      <c r="J30" s="190">
        <f t="shared" si="0"/>
        <v>0</v>
      </c>
      <c r="K30" s="133">
        <f t="shared" si="1"/>
        <v>0</v>
      </c>
      <c r="L30" s="175">
        <f t="shared" si="2"/>
        <v>0</v>
      </c>
    </row>
    <row r="31" spans="1:12" ht="19.5" x14ac:dyDescent="0.2">
      <c r="A31" s="123" t="b">
        <f>ISNA(_xlfn.XLOOKUP(TimeSheet_January[[#This Row],[Note For Other Assigned Duties]],Holidays[Event], Holidays[Event]))</f>
        <v>1</v>
      </c>
      <c r="C31" s="324">
        <f t="shared" si="3"/>
        <v>46411</v>
      </c>
      <c r="D31" s="325"/>
      <c r="E31" s="326"/>
      <c r="F31" s="327"/>
      <c r="G31" s="326"/>
      <c r="H31" s="328" t="str">
        <f>IF(_xlfn.XLOOKUP(TimeSheet_January[[#This Row],[Date(s)]],Holidays[Date],Holidays[Event])=0,"",_xlfn.XLOOKUP(TimeSheet_January[[#This Row],[Date(s)]],Holidays[Date],Holidays[Event]))</f>
        <v/>
      </c>
      <c r="I31" s="329"/>
      <c r="J31" s="190">
        <f t="shared" si="0"/>
        <v>0</v>
      </c>
      <c r="K31" s="133">
        <f t="shared" si="1"/>
        <v>0</v>
      </c>
      <c r="L31" s="175">
        <f t="shared" si="2"/>
        <v>0</v>
      </c>
    </row>
    <row r="32" spans="1:12" ht="19.5" x14ac:dyDescent="0.2">
      <c r="A32" s="123" t="b">
        <f>ISNA(_xlfn.XLOOKUP(TimeSheet_January[[#This Row],[Note For Other Assigned Duties]],Holidays[Event], Holidays[Event]))</f>
        <v>1</v>
      </c>
      <c r="C32" s="324">
        <f t="shared" si="3"/>
        <v>46412</v>
      </c>
      <c r="D32" s="325"/>
      <c r="E32" s="326"/>
      <c r="F32" s="327"/>
      <c r="G32" s="326"/>
      <c r="H32" s="328" t="str">
        <f>IF(_xlfn.XLOOKUP(TimeSheet_January[[#This Row],[Date(s)]],Holidays[Date],Holidays[Event])=0,"",_xlfn.XLOOKUP(TimeSheet_January[[#This Row],[Date(s)]],Holidays[Date],Holidays[Event]))</f>
        <v/>
      </c>
      <c r="I32" s="329"/>
      <c r="J32" s="190">
        <f t="shared" si="0"/>
        <v>0</v>
      </c>
      <c r="K32" s="133">
        <f t="shared" si="1"/>
        <v>0</v>
      </c>
      <c r="L32" s="175">
        <f t="shared" si="2"/>
        <v>0</v>
      </c>
    </row>
    <row r="33" spans="1:12" ht="19.5" x14ac:dyDescent="0.2">
      <c r="A33" s="123" t="b">
        <f>ISNA(_xlfn.XLOOKUP(TimeSheet_January[[#This Row],[Note For Other Assigned Duties]],Holidays[Event], Holidays[Event]))</f>
        <v>1</v>
      </c>
      <c r="C33" s="324">
        <f t="shared" si="3"/>
        <v>46413</v>
      </c>
      <c r="D33" s="325"/>
      <c r="E33" s="326"/>
      <c r="F33" s="327"/>
      <c r="G33" s="326"/>
      <c r="H33" s="328" t="str">
        <f>IF(_xlfn.XLOOKUP(TimeSheet_January[[#This Row],[Date(s)]],Holidays[Date],Holidays[Event])=0,"",_xlfn.XLOOKUP(TimeSheet_January[[#This Row],[Date(s)]],Holidays[Date],Holidays[Event]))</f>
        <v/>
      </c>
      <c r="I33" s="329"/>
      <c r="J33" s="190">
        <f t="shared" si="0"/>
        <v>0</v>
      </c>
      <c r="K33" s="133">
        <f t="shared" si="1"/>
        <v>0</v>
      </c>
      <c r="L33" s="175">
        <f t="shared" si="2"/>
        <v>0</v>
      </c>
    </row>
    <row r="34" spans="1:12" ht="19.5" x14ac:dyDescent="0.2">
      <c r="A34" s="123" t="b">
        <f>ISNA(_xlfn.XLOOKUP(TimeSheet_January[[#This Row],[Note For Other Assigned Duties]],Holidays[Event], Holidays[Event]))</f>
        <v>1</v>
      </c>
      <c r="C34" s="324">
        <f t="shared" si="3"/>
        <v>46414</v>
      </c>
      <c r="D34" s="325"/>
      <c r="E34" s="326"/>
      <c r="F34" s="327"/>
      <c r="G34" s="326"/>
      <c r="H34" s="328" t="str">
        <f>IF(_xlfn.XLOOKUP(TimeSheet_January[[#This Row],[Date(s)]],Holidays[Date],Holidays[Event])=0,"",_xlfn.XLOOKUP(TimeSheet_January[[#This Row],[Date(s)]],Holidays[Date],Holidays[Event]))</f>
        <v/>
      </c>
      <c r="I34" s="329"/>
      <c r="J34" s="190">
        <f t="shared" si="0"/>
        <v>0</v>
      </c>
      <c r="K34" s="133">
        <f t="shared" si="1"/>
        <v>0</v>
      </c>
      <c r="L34" s="175">
        <f t="shared" si="2"/>
        <v>0</v>
      </c>
    </row>
    <row r="35" spans="1:12" ht="19.5" x14ac:dyDescent="0.2">
      <c r="A35" s="123" t="b">
        <f>ISNA(_xlfn.XLOOKUP(TimeSheet_January[[#This Row],[Note For Other Assigned Duties]],Holidays[Event], Holidays[Event]))</f>
        <v>1</v>
      </c>
      <c r="C35" s="324">
        <f t="shared" si="3"/>
        <v>46415</v>
      </c>
      <c r="D35" s="325"/>
      <c r="E35" s="326"/>
      <c r="F35" s="327"/>
      <c r="G35" s="326"/>
      <c r="H35" s="328" t="str">
        <f>IF(_xlfn.XLOOKUP(TimeSheet_January[[#This Row],[Date(s)]],Holidays[Date],Holidays[Event])=0,"",_xlfn.XLOOKUP(TimeSheet_January[[#This Row],[Date(s)]],Holidays[Date],Holidays[Event]))</f>
        <v/>
      </c>
      <c r="I35" s="329"/>
      <c r="J35" s="190">
        <f t="shared" si="0"/>
        <v>0</v>
      </c>
      <c r="K35" s="133">
        <f t="shared" si="1"/>
        <v>0</v>
      </c>
      <c r="L35" s="175">
        <f t="shared" si="2"/>
        <v>0</v>
      </c>
    </row>
    <row r="36" spans="1:12" ht="19.5" x14ac:dyDescent="0.2">
      <c r="A36" s="123" t="b">
        <f>ISNA(_xlfn.XLOOKUP(TimeSheet_January[[#This Row],[Note For Other Assigned Duties]],Holidays[Event], Holidays[Event]))</f>
        <v>1</v>
      </c>
      <c r="C36" s="324">
        <f t="shared" si="3"/>
        <v>46416</v>
      </c>
      <c r="D36" s="325"/>
      <c r="E36" s="326"/>
      <c r="F36" s="327"/>
      <c r="G36" s="326"/>
      <c r="H36" s="328" t="str">
        <f>IF(_xlfn.XLOOKUP(TimeSheet_January[[#This Row],[Date(s)]],Holidays[Date],Holidays[Event])=0,"",_xlfn.XLOOKUP(TimeSheet_January[[#This Row],[Date(s)]],Holidays[Date],Holidays[Event]))</f>
        <v/>
      </c>
      <c r="I36" s="329"/>
      <c r="J36" s="190">
        <f t="shared" si="0"/>
        <v>0</v>
      </c>
      <c r="K36" s="133">
        <f t="shared" si="1"/>
        <v>0</v>
      </c>
      <c r="L36" s="175">
        <f t="shared" si="2"/>
        <v>0</v>
      </c>
    </row>
    <row r="37" spans="1:12" ht="19.5" x14ac:dyDescent="0.2">
      <c r="A37" s="123" t="b">
        <f>ISNA(_xlfn.XLOOKUP(TimeSheet_January[[#This Row],[Note For Other Assigned Duties]],Holidays[Event], Holidays[Event]))</f>
        <v>1</v>
      </c>
      <c r="C37" s="324">
        <f t="shared" si="3"/>
        <v>46417</v>
      </c>
      <c r="D37" s="325"/>
      <c r="E37" s="326"/>
      <c r="F37" s="327"/>
      <c r="G37" s="326"/>
      <c r="H37" s="328" t="str">
        <f>IF(_xlfn.XLOOKUP(TimeSheet_January[[#This Row],[Date(s)]],Holidays[Date],Holidays[Event])=0,"",_xlfn.XLOOKUP(TimeSheet_January[[#This Row],[Date(s)]],Holidays[Date],Holidays[Event]))</f>
        <v/>
      </c>
      <c r="I37" s="329"/>
      <c r="J37" s="190">
        <f t="shared" si="0"/>
        <v>0</v>
      </c>
      <c r="K37" s="133">
        <f t="shared" si="1"/>
        <v>0</v>
      </c>
      <c r="L37" s="178">
        <f t="shared" si="2"/>
        <v>0</v>
      </c>
    </row>
    <row r="38" spans="1:12" thickBot="1" x14ac:dyDescent="0.25">
      <c r="A38" s="123" t="b">
        <f>ISNA(_xlfn.XLOOKUP(TimeSheet_January[[#This Row],[Note For Other Assigned Duties]],Holidays[Event], Holidays[Event]))</f>
        <v>1</v>
      </c>
      <c r="C38" s="333">
        <f t="shared" si="3"/>
        <v>46418</v>
      </c>
      <c r="D38" s="334"/>
      <c r="E38" s="335"/>
      <c r="F38" s="336"/>
      <c r="G38" s="335"/>
      <c r="H38" s="337" t="str">
        <f>IF(_xlfn.XLOOKUP(TimeSheet_January[[#This Row],[Date(s)]],Holidays[Date],Holidays[Event])=0,"",_xlfn.XLOOKUP(TimeSheet_January[[#This Row],[Date(s)]],Holidays[Date],Holidays[Event]))</f>
        <v/>
      </c>
      <c r="I38" s="338"/>
      <c r="J38" s="191">
        <f t="shared" si="0"/>
        <v>0</v>
      </c>
      <c r="K38" s="188">
        <f t="shared" si="1"/>
        <v>0</v>
      </c>
      <c r="L38" s="176">
        <f t="shared" si="2"/>
        <v>0</v>
      </c>
    </row>
    <row r="39" spans="1:12" ht="20.25" customHeight="1" thickTop="1" x14ac:dyDescent="0.2"/>
  </sheetData>
  <sheetProtection algorithmName="SHA-512" hashValue="6GBw9VbX88BtrJUjr9YUFj0hpRVF3eLkEhzGl9m5z95GXgY+gsHWGgJ6oSL6que3aNQO5r5heqFD181avvFeFw==" saltValue="gqJig8JimTIIaTYky6Df7g==" spinCount="100000" sheet="1" objects="1" scenarios="1"/>
  <mergeCells count="12">
    <mergeCell ref="C1:J1"/>
    <mergeCell ref="K1:L1"/>
    <mergeCell ref="K2:L2"/>
    <mergeCell ref="K3:L3"/>
    <mergeCell ref="K4:L4"/>
    <mergeCell ref="D3:F3"/>
    <mergeCell ref="G4:H4"/>
    <mergeCell ref="K5:L5"/>
    <mergeCell ref="K6:L6"/>
    <mergeCell ref="I2:I3"/>
    <mergeCell ref="J2:J3"/>
    <mergeCell ref="J4:J5"/>
  </mergeCells>
  <phoneticPr fontId="99" type="noConversion"/>
  <conditionalFormatting sqref="C8:I38">
    <cfRule type="expression" dxfId="6" priority="1">
      <formula>OR(IF(WEEKDAY($C8)=1,1),IF(WEEKDAY($C8)=7,1),IF($A8=FALSE,1))</formula>
    </cfRule>
  </conditionalFormatting>
  <dataValidations count="19">
    <dataValidation allowBlank="1" showInputMessage="1" showErrorMessage="1" prompt="adsfa" sqref="I2" xr:uid="{00000000-0002-0000-1300-000000000000}"/>
    <dataValidation allowBlank="1" showInputMessage="1" showErrorMessage="1" prompt="Total Assignable Hours Worked to date are automatically calculated in cell below" sqref="J4 F5" xr:uid="{00000000-0002-0000-1300-000001000000}"/>
    <dataValidation allowBlank="1" showInputMessage="1" showErrorMessage="1" prompt="Total Assignable Hours Worked to date automatically calculated in this cell." sqref="F6 J6" xr:uid="{00000000-0002-0000-1300-000002000000}"/>
    <dataValidation allowBlank="1" showInputMessage="1" showErrorMessage="1" prompt="Assigned Hours Worked are automatically calculated in this column under this heading." sqref="K7:L7" xr:uid="{00000000-0002-0000-1300-000003000000}"/>
    <dataValidation allowBlank="1" showInputMessage="1" showErrorMessage="1" prompt="Enter Assigned Time After School in this column under this heading." sqref="I7 J8:J34" xr:uid="{00000000-0002-0000-1300-000004000000}"/>
    <dataValidation allowBlank="1" showInputMessage="1" showErrorMessage="1" prompt="Enter Date in this column under this heading. Use heading filters to find specific entries" sqref="C7" xr:uid="{00000000-0002-0000-1300-000005000000}"/>
    <dataValidation allowBlank="1" showInputMessage="1" showErrorMessage="1" prompt="Total Hours Worked are automatically calculated in this cell" sqref="D6:E6" xr:uid="{00000000-0002-0000-1300-000006000000}"/>
    <dataValidation allowBlank="1" showInputMessage="1" showErrorMessage="1" prompt="Enter Total Work Week Hours in this cell" sqref="C6" xr:uid="{00000000-0002-0000-1300-000007000000}"/>
    <dataValidation allowBlank="1" showInputMessage="1" showErrorMessage="1" prompt="Regular Hours are automatically calculated in cell below" sqref="D5" xr:uid="{00000000-0002-0000-1300-000008000000}"/>
    <dataValidation allowBlank="1" showInputMessage="1" showErrorMessage="1" prompt="Total Assignable Hours Worked are automatically calculated in cell below" sqref="E5" xr:uid="{00000000-0002-0000-1300-000009000000}"/>
    <dataValidation allowBlank="1" showInputMessage="1" showErrorMessage="1" prompt="Enter Total Assignable Hours in cell below" sqref="C5" xr:uid="{00000000-0002-0000-1300-00000A000000}"/>
    <dataValidation allowBlank="1" showInputMessage="1" showErrorMessage="1" prompt="Enter School Name in this cell" sqref="D3" xr:uid="{00000000-0002-0000-1300-00000B000000}"/>
    <dataValidation allowBlank="1" showInputMessage="1" showErrorMessage="1" prompt="Enter School Name in cell to the right" sqref="C3" xr:uid="{00000000-0002-0000-1300-00000C000000}"/>
    <dataValidation allowBlank="1" showInputMessage="1" showErrorMessage="1" prompt="Enter Teacher's FTE in this cell" sqref="E2" xr:uid="{00000000-0002-0000-1300-00000D000000}"/>
    <dataValidation allowBlank="1" showInputMessage="1" showErrorMessage="1" prompt="Enter Teacher Name in this cell" sqref="D2" xr:uid="{00000000-0002-0000-1300-00000E000000}"/>
    <dataValidation allowBlank="1" showInputMessage="1" showErrorMessage="1" prompt="Enter Teacher Name and FTE in cells to the right" sqref="C2" xr:uid="{00000000-0002-0000-1300-00000F000000}"/>
    <dataValidation allowBlank="1" showInputMessage="1" showErrorMessage="1" prompt="Enter Teacher and School details in cells below" sqref="C1" xr:uid="{00000000-0002-0000-1300-000010000000}"/>
    <dataValidation allowBlank="1" showInputMessage="1" showErrorMessage="1" prompt="Use this worksheet to track hours worked in a work week. Enter Date and Times in TimeSheet table. Total Hours, Regular Hours and Overtime Hours are automatically calculated" sqref="B1" xr:uid="{00000000-0002-0000-1300-000011000000}"/>
    <dataValidation allowBlank="1" showErrorMessage="1" sqref="B2:B1048576 G5:H6 M1:M6 O1:O2 J35:J38 Q7:R7 Q1:XFD6 S7:XFD38 G2:H3 I37:I38 F39:XFD1048576 K8:R38 N5:O7 P1:P7 J2 D8:G8 I16:I17 I23:I24 F9:G38 I8:I12 I30 D9:E1048576 C8:C1048576" xr:uid="{00000000-0002-0000-1300-000012000000}"/>
  </dataValidations>
  <hyperlinks>
    <hyperlink ref="K2" location="'Mon-Day 1-S1'!Print_Titles" display="MON | Day 1 - Sem 1" xr:uid="{00000000-0004-0000-1300-000000000000}"/>
    <hyperlink ref="K3" location="'Tue-Day 2-S1'!Print_Titles" display="TUE | Day 2 - Sem 1" xr:uid="{00000000-0004-0000-1300-000001000000}"/>
    <hyperlink ref="K4" location="'Wed-Day 3-S1'!Print_Titles" display="WED | Day 3 - Sem 1" xr:uid="{00000000-0004-0000-1300-000002000000}"/>
    <hyperlink ref="K5" location="'Thu-Day 4-S1'!Print_Titles" display="THU | Day 4 - Sem 1" xr:uid="{00000000-0004-0000-1300-000003000000}"/>
    <hyperlink ref="K6" location="'Fri-Day 5-S1'!Print_Titles" display="FRI | Day 5 - Sem 1" xr:uid="{00000000-0004-0000-1300-000004000000}"/>
    <hyperlink ref="N2" location="'Day 6'!A1" display="Day 6 - Sem 1" xr:uid="{00000000-0004-0000-1300-000005000000}"/>
    <hyperlink ref="N3" location="'Early Dismissal 1'!A1" display="Early Out 1 - Sem 1" xr:uid="{00000000-0004-0000-1300-000006000000}"/>
    <hyperlink ref="N4" location="'Early Dismissal 2'!A1" display="Early Out 2 - Sem 1" xr:uid="{00000000-0004-0000-1300-000007000000}"/>
    <hyperlink ref="K2:L2" location="'Mon-Day 1'!A1" display="MON | Day 1 - Sem 1" xr:uid="{00000000-0004-0000-1300-000008000000}"/>
    <hyperlink ref="K3:L3" location="'Tue-Day 2'!A1" display="TUE | Day 2 - Sem 1" xr:uid="{00000000-0004-0000-1300-000009000000}"/>
    <hyperlink ref="K4:L4" location="'Wed-Day 3'!A1" display="WED | Day 3 - Sem 1" xr:uid="{00000000-0004-0000-1300-00000A000000}"/>
    <hyperlink ref="K5:L5" location="'Thu-Day 4'!A1" display="THU | Day 4 - Sem 1" xr:uid="{00000000-0004-0000-1300-00000B000000}"/>
    <hyperlink ref="K6:L6" location="'Fri-Day 5'!A1" display="FRI | Day 5 - Sem 1" xr:uid="{00000000-0004-0000-1300-00000C000000}"/>
  </hyperlinks>
  <printOptions horizontalCentered="1"/>
  <pageMargins left="0.25" right="0.25" top="0.75" bottom="0.75" header="0.3" footer="0.3"/>
  <pageSetup scale="70"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08AEE0EF-9F2E-4256-85F9-B601C25A6168}">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5C291244-C9C7-49A6-AE1A-AAD800F9B971}">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4"/>
    <pageSetUpPr fitToPage="1"/>
  </sheetPr>
  <dimension ref="A1:P38"/>
  <sheetViews>
    <sheetView showGridLines="0" zoomScale="75" zoomScaleNormal="75" zoomScalePageLayoutView="75" workbookViewId="0">
      <pane xSplit="15" ySplit="7" topLeftCell="P8" activePane="bottomRight" state="frozen"/>
      <selection sqref="A1:A1048576"/>
      <selection pane="topRight" sqref="A1:A1048576"/>
      <selection pane="bottomLeft" sqref="A1:A1048576"/>
      <selection pane="bottomRight" activeCell="G15" sqref="G15"/>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0.5" style="123" customWidth="1"/>
    <col min="9" max="9" width="15.875" style="123" customWidth="1"/>
    <col min="10" max="10" width="17.125" style="157" customWidth="1"/>
    <col min="11" max="11" width="12.125" style="123" customWidth="1"/>
    <col min="12" max="12" width="20.875" style="123" customWidth="1"/>
    <col min="13" max="13" width="13.125" style="123" customWidth="1"/>
    <col min="14" max="14" width="14.875" style="123" customWidth="1"/>
    <col min="15" max="15" width="9.875" style="123" customWidth="1"/>
    <col min="16" max="16" width="1.875" style="123" customWidth="1"/>
    <col min="17" max="16384" width="9" style="123"/>
  </cols>
  <sheetData>
    <row r="1" spans="1:16" ht="35.25" customHeight="1" thickTop="1" thickBot="1" x14ac:dyDescent="0.45">
      <c r="C1" s="566" t="s">
        <v>76</v>
      </c>
      <c r="D1" s="566"/>
      <c r="E1" s="566"/>
      <c r="F1" s="566"/>
      <c r="G1" s="566"/>
      <c r="H1" s="566"/>
      <c r="I1" s="566"/>
      <c r="J1" s="567"/>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8" customHeight="1" thickBot="1" x14ac:dyDescent="0.25">
      <c r="C4" s="146" t="s">
        <v>119</v>
      </c>
      <c r="D4" s="200">
        <f>'Detailed Summary'!H3</f>
        <v>0</v>
      </c>
      <c r="E4" s="146" t="s">
        <v>82</v>
      </c>
      <c r="F4" s="145">
        <f>IFERROR(E2*1200,0)</f>
        <v>1200</v>
      </c>
      <c r="G4" s="556" t="s">
        <v>181</v>
      </c>
      <c r="H4" s="557"/>
      <c r="I4" s="145">
        <f>January!C6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185">
        <f>SUM(J8:J37)/60</f>
        <v>0</v>
      </c>
      <c r="E6" s="187">
        <f>SUM(L8:L37)</f>
        <v>0</v>
      </c>
      <c r="F6" s="122">
        <f>January!F6+E6</f>
        <v>0</v>
      </c>
      <c r="G6" s="124"/>
      <c r="H6" s="124"/>
      <c r="J6" s="163">
        <f>C6</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899999999999999" customHeight="1" x14ac:dyDescent="0.2">
      <c r="A8" s="123" t="b">
        <f>ISNA(_xlfn.XLOOKUP(TimeSheet_February[[#This Row],[Note For Other Assigned Duties]],Holidays[Event], Holidays[Event]))</f>
        <v>1</v>
      </c>
      <c r="C8" s="324">
        <f>+January!C38+1</f>
        <v>46419</v>
      </c>
      <c r="D8" s="325"/>
      <c r="E8" s="326"/>
      <c r="F8" s="327"/>
      <c r="G8" s="326"/>
      <c r="H8" s="328" t="str">
        <f>IF(_xlfn.XLOOKUP(TimeSheet_February[[#This Row],[Date(s)]],Holidays[Date],Holidays[Event])=0,"",_xlfn.XLOOKUP(TimeSheet_February[[#This Row],[Date(s)]],Holidays[Date],Holidays[Event]))</f>
        <v/>
      </c>
      <c r="I8" s="329"/>
      <c r="J8" s="339">
        <f t="shared" ref="J8:J36" si="0">F8</f>
        <v>0</v>
      </c>
      <c r="K8" s="317">
        <f t="shared" ref="K8:K36" si="1">IFERROR(D8+E8+G8+I8,0)</f>
        <v>0</v>
      </c>
      <c r="L8" s="308">
        <f t="shared" ref="L8:L36" si="2">IFERROR(K8/60,0)</f>
        <v>0</v>
      </c>
    </row>
    <row r="9" spans="1:16" ht="19.899999999999999" customHeight="1" x14ac:dyDescent="0.2">
      <c r="A9" s="123" t="b">
        <f>ISNA(_xlfn.XLOOKUP(TimeSheet_February[[#This Row],[Note For Other Assigned Duties]],Holidays[Event], Holidays[Event]))</f>
        <v>1</v>
      </c>
      <c r="C9" s="324">
        <f>+C8+1</f>
        <v>46420</v>
      </c>
      <c r="D9" s="325"/>
      <c r="E9" s="326"/>
      <c r="F9" s="327"/>
      <c r="G9" s="326"/>
      <c r="H9" s="328" t="str">
        <f>IF(_xlfn.XLOOKUP(TimeSheet_February[[#This Row],[Date(s)]],Holidays[Date],Holidays[Event])=0,"",_xlfn.XLOOKUP(TimeSheet_February[[#This Row],[Date(s)]],Holidays[Date],Holidays[Event]))</f>
        <v/>
      </c>
      <c r="I9" s="329"/>
      <c r="J9" s="339">
        <f t="shared" si="0"/>
        <v>0</v>
      </c>
      <c r="K9" s="317">
        <f t="shared" si="1"/>
        <v>0</v>
      </c>
      <c r="L9" s="308">
        <f t="shared" si="2"/>
        <v>0</v>
      </c>
    </row>
    <row r="10" spans="1:16" ht="19.899999999999999" customHeight="1" x14ac:dyDescent="0.2">
      <c r="A10" s="123" t="b">
        <f>ISNA(_xlfn.XLOOKUP(TimeSheet_February[[#This Row],[Note For Other Assigned Duties]],Holidays[Event], Holidays[Event]))</f>
        <v>1</v>
      </c>
      <c r="C10" s="324">
        <f t="shared" ref="C10:C34" si="3">+C9+1</f>
        <v>46421</v>
      </c>
      <c r="D10" s="325"/>
      <c r="E10" s="326"/>
      <c r="F10" s="327"/>
      <c r="G10" s="326"/>
      <c r="H10" s="328" t="str">
        <f>IF(_xlfn.XLOOKUP(TimeSheet_February[[#This Row],[Date(s)]],Holidays[Date],Holidays[Event])=0,"",_xlfn.XLOOKUP(TimeSheet_February[[#This Row],[Date(s)]],Holidays[Date],Holidays[Event]))</f>
        <v/>
      </c>
      <c r="I10" s="329"/>
      <c r="J10" s="339">
        <f t="shared" si="0"/>
        <v>0</v>
      </c>
      <c r="K10" s="317">
        <f t="shared" si="1"/>
        <v>0</v>
      </c>
      <c r="L10" s="308">
        <f t="shared" si="2"/>
        <v>0</v>
      </c>
    </row>
    <row r="11" spans="1:16" ht="19.899999999999999" customHeight="1" x14ac:dyDescent="0.2">
      <c r="A11" s="123" t="b">
        <f>ISNA(_xlfn.XLOOKUP(TimeSheet_February[[#This Row],[Note For Other Assigned Duties]],Holidays[Event], Holidays[Event]))</f>
        <v>1</v>
      </c>
      <c r="C11" s="324">
        <f t="shared" si="3"/>
        <v>46422</v>
      </c>
      <c r="D11" s="325"/>
      <c r="E11" s="326"/>
      <c r="F11" s="327"/>
      <c r="G11" s="326"/>
      <c r="H11" s="328" t="str">
        <f>IF(_xlfn.XLOOKUP(TimeSheet_February[[#This Row],[Date(s)]],Holidays[Date],Holidays[Event])=0,"",_xlfn.XLOOKUP(TimeSheet_February[[#This Row],[Date(s)]],Holidays[Date],Holidays[Event]))</f>
        <v/>
      </c>
      <c r="I11" s="329"/>
      <c r="J11" s="339">
        <f t="shared" si="0"/>
        <v>0</v>
      </c>
      <c r="K11" s="317">
        <f t="shared" si="1"/>
        <v>0</v>
      </c>
      <c r="L11" s="308">
        <f t="shared" si="2"/>
        <v>0</v>
      </c>
    </row>
    <row r="12" spans="1:16" ht="19.899999999999999" customHeight="1" x14ac:dyDescent="0.2">
      <c r="A12" s="123" t="b">
        <f>ISNA(_xlfn.XLOOKUP(TimeSheet_February[[#This Row],[Note For Other Assigned Duties]],Holidays[Event], Holidays[Event]))</f>
        <v>1</v>
      </c>
      <c r="C12" s="324">
        <f t="shared" si="3"/>
        <v>46423</v>
      </c>
      <c r="D12" s="325"/>
      <c r="E12" s="326"/>
      <c r="F12" s="327"/>
      <c r="G12" s="326"/>
      <c r="H12" s="328" t="str">
        <f>IF(_xlfn.XLOOKUP(TimeSheet_February[[#This Row],[Date(s)]],Holidays[Date],Holidays[Event])=0,"",_xlfn.XLOOKUP(TimeSheet_February[[#This Row],[Date(s)]],Holidays[Date],Holidays[Event]))</f>
        <v/>
      </c>
      <c r="I12" s="329"/>
      <c r="J12" s="339">
        <f t="shared" si="0"/>
        <v>0</v>
      </c>
      <c r="K12" s="317">
        <f t="shared" si="1"/>
        <v>0</v>
      </c>
      <c r="L12" s="308">
        <f t="shared" si="2"/>
        <v>0</v>
      </c>
    </row>
    <row r="13" spans="1:16" ht="19.899999999999999" customHeight="1" x14ac:dyDescent="0.2">
      <c r="A13" s="123" t="b">
        <f>ISNA(_xlfn.XLOOKUP(TimeSheet_February[[#This Row],[Note For Other Assigned Duties]],Holidays[Event], Holidays[Event]))</f>
        <v>1</v>
      </c>
      <c r="C13" s="324">
        <f t="shared" si="3"/>
        <v>46424</v>
      </c>
      <c r="D13" s="325"/>
      <c r="E13" s="326"/>
      <c r="F13" s="327"/>
      <c r="G13" s="326"/>
      <c r="H13" s="328" t="str">
        <f>IF(_xlfn.XLOOKUP(TimeSheet_February[[#This Row],[Date(s)]],Holidays[Date],Holidays[Event])=0,"",_xlfn.XLOOKUP(TimeSheet_February[[#This Row],[Date(s)]],Holidays[Date],Holidays[Event]))</f>
        <v/>
      </c>
      <c r="I13" s="329"/>
      <c r="J13" s="339">
        <f t="shared" si="0"/>
        <v>0</v>
      </c>
      <c r="K13" s="317">
        <f t="shared" si="1"/>
        <v>0</v>
      </c>
      <c r="L13" s="308">
        <f t="shared" si="2"/>
        <v>0</v>
      </c>
    </row>
    <row r="14" spans="1:16" ht="19.899999999999999" customHeight="1" x14ac:dyDescent="0.2">
      <c r="A14" s="123" t="b">
        <f>ISNA(_xlfn.XLOOKUP(TimeSheet_February[[#This Row],[Note For Other Assigned Duties]],Holidays[Event], Holidays[Event]))</f>
        <v>1</v>
      </c>
      <c r="C14" s="324">
        <f t="shared" si="3"/>
        <v>46425</v>
      </c>
      <c r="D14" s="325"/>
      <c r="E14" s="326"/>
      <c r="F14" s="327"/>
      <c r="G14" s="326"/>
      <c r="H14" s="328" t="str">
        <f>IF(_xlfn.XLOOKUP(TimeSheet_February[[#This Row],[Date(s)]],Holidays[Date],Holidays[Event])=0,"",_xlfn.XLOOKUP(TimeSheet_February[[#This Row],[Date(s)]],Holidays[Date],Holidays[Event]))</f>
        <v/>
      </c>
      <c r="I14" s="329"/>
      <c r="J14" s="339">
        <f t="shared" si="0"/>
        <v>0</v>
      </c>
      <c r="K14" s="317">
        <f t="shared" si="1"/>
        <v>0</v>
      </c>
      <c r="L14" s="308">
        <f t="shared" si="2"/>
        <v>0</v>
      </c>
    </row>
    <row r="15" spans="1:16" ht="19.899999999999999" customHeight="1" x14ac:dyDescent="0.2">
      <c r="A15" s="123" t="b">
        <f>ISNA(_xlfn.XLOOKUP(TimeSheet_February[[#This Row],[Note For Other Assigned Duties]],Holidays[Event], Holidays[Event]))</f>
        <v>1</v>
      </c>
      <c r="C15" s="324">
        <f t="shared" si="3"/>
        <v>46426</v>
      </c>
      <c r="D15" s="325"/>
      <c r="E15" s="326"/>
      <c r="F15" s="327"/>
      <c r="G15" s="326"/>
      <c r="H15" s="328" t="str">
        <f>IF(_xlfn.XLOOKUP(TimeSheet_February[[#This Row],[Date(s)]],Holidays[Date],Holidays[Event])=0,"",_xlfn.XLOOKUP(TimeSheet_February[[#This Row],[Date(s)]],Holidays[Date],Holidays[Event]))</f>
        <v/>
      </c>
      <c r="I15" s="329"/>
      <c r="J15" s="339">
        <f t="shared" si="0"/>
        <v>0</v>
      </c>
      <c r="K15" s="317">
        <f t="shared" si="1"/>
        <v>0</v>
      </c>
      <c r="L15" s="308">
        <f t="shared" si="2"/>
        <v>0</v>
      </c>
    </row>
    <row r="16" spans="1:16" ht="19.899999999999999" customHeight="1" x14ac:dyDescent="0.2">
      <c r="A16" s="123" t="b">
        <f>ISNA(_xlfn.XLOOKUP(TimeSheet_February[[#This Row],[Note For Other Assigned Duties]],Holidays[Event], Holidays[Event]))</f>
        <v>1</v>
      </c>
      <c r="C16" s="324">
        <f t="shared" si="3"/>
        <v>46427</v>
      </c>
      <c r="D16" s="325"/>
      <c r="E16" s="326"/>
      <c r="F16" s="327"/>
      <c r="G16" s="326"/>
      <c r="H16" s="328" t="str">
        <f>IF(_xlfn.XLOOKUP(TimeSheet_February[[#This Row],[Date(s)]],Holidays[Date],Holidays[Event])=0,"",_xlfn.XLOOKUP(TimeSheet_February[[#This Row],[Date(s)]],Holidays[Date],Holidays[Event]))</f>
        <v/>
      </c>
      <c r="I16" s="329"/>
      <c r="J16" s="339">
        <f t="shared" si="0"/>
        <v>0</v>
      </c>
      <c r="K16" s="317">
        <f t="shared" si="1"/>
        <v>0</v>
      </c>
      <c r="L16" s="308">
        <f t="shared" si="2"/>
        <v>0</v>
      </c>
    </row>
    <row r="17" spans="1:12" ht="19.899999999999999" customHeight="1" x14ac:dyDescent="0.2">
      <c r="A17" s="123" t="b">
        <f>ISNA(_xlfn.XLOOKUP(TimeSheet_February[[#This Row],[Note For Other Assigned Duties]],Holidays[Event], Holidays[Event]))</f>
        <v>1</v>
      </c>
      <c r="C17" s="324">
        <f t="shared" si="3"/>
        <v>46428</v>
      </c>
      <c r="D17" s="325"/>
      <c r="E17" s="326"/>
      <c r="F17" s="327"/>
      <c r="G17" s="326"/>
      <c r="H17" s="328" t="str">
        <f>IF(_xlfn.XLOOKUP(TimeSheet_February[[#This Row],[Date(s)]],Holidays[Date],Holidays[Event])=0,"",_xlfn.XLOOKUP(TimeSheet_February[[#This Row],[Date(s)]],Holidays[Date],Holidays[Event]))</f>
        <v/>
      </c>
      <c r="I17" s="329"/>
      <c r="J17" s="339">
        <f t="shared" si="0"/>
        <v>0</v>
      </c>
      <c r="K17" s="317">
        <f t="shared" si="1"/>
        <v>0</v>
      </c>
      <c r="L17" s="308">
        <f t="shared" si="2"/>
        <v>0</v>
      </c>
    </row>
    <row r="18" spans="1:12" ht="19.899999999999999" customHeight="1" x14ac:dyDescent="0.2">
      <c r="A18" s="123" t="b">
        <f>ISNA(_xlfn.XLOOKUP(TimeSheet_February[[#This Row],[Note For Other Assigned Duties]],Holidays[Event], Holidays[Event]))</f>
        <v>1</v>
      </c>
      <c r="C18" s="324">
        <f t="shared" si="3"/>
        <v>46429</v>
      </c>
      <c r="D18" s="325"/>
      <c r="E18" s="326"/>
      <c r="F18" s="327"/>
      <c r="G18" s="326"/>
      <c r="H18" s="328" t="str">
        <f>IF(_xlfn.XLOOKUP(TimeSheet_February[[#This Row],[Date(s)]],Holidays[Date],Holidays[Event])=0,"",_xlfn.XLOOKUP(TimeSheet_February[[#This Row],[Date(s)]],Holidays[Date],Holidays[Event]))</f>
        <v/>
      </c>
      <c r="I18" s="329"/>
      <c r="J18" s="339">
        <f t="shared" si="0"/>
        <v>0</v>
      </c>
      <c r="K18" s="317">
        <f t="shared" si="1"/>
        <v>0</v>
      </c>
      <c r="L18" s="308">
        <f t="shared" si="2"/>
        <v>0</v>
      </c>
    </row>
    <row r="19" spans="1:12" ht="19.899999999999999" customHeight="1" x14ac:dyDescent="0.2">
      <c r="A19" s="123" t="b">
        <f>ISNA(_xlfn.XLOOKUP(TimeSheet_February[[#This Row],[Note For Other Assigned Duties]],Holidays[Event], Holidays[Event]))</f>
        <v>1</v>
      </c>
      <c r="C19" s="324">
        <f t="shared" si="3"/>
        <v>46430</v>
      </c>
      <c r="D19" s="325"/>
      <c r="E19" s="326"/>
      <c r="F19" s="327"/>
      <c r="G19" s="326"/>
      <c r="H19" s="328" t="str">
        <f>IF(_xlfn.XLOOKUP(TimeSheet_February[[#This Row],[Date(s)]],Holidays[Date],Holidays[Event])=0,"",_xlfn.XLOOKUP(TimeSheet_February[[#This Row],[Date(s)]],Holidays[Date],Holidays[Event]))</f>
        <v/>
      </c>
      <c r="I19" s="329"/>
      <c r="J19" s="339">
        <f t="shared" si="0"/>
        <v>0</v>
      </c>
      <c r="K19" s="317">
        <f t="shared" si="1"/>
        <v>0</v>
      </c>
      <c r="L19" s="308">
        <f t="shared" si="2"/>
        <v>0</v>
      </c>
    </row>
    <row r="20" spans="1:12" ht="19.899999999999999" customHeight="1" x14ac:dyDescent="0.2">
      <c r="A20" s="123" t="b">
        <f>ISNA(_xlfn.XLOOKUP(TimeSheet_February[[#This Row],[Note For Other Assigned Duties]],Holidays[Event], Holidays[Event]))</f>
        <v>1</v>
      </c>
      <c r="C20" s="324">
        <f t="shared" si="3"/>
        <v>46431</v>
      </c>
      <c r="D20" s="325"/>
      <c r="E20" s="326"/>
      <c r="F20" s="327"/>
      <c r="G20" s="326"/>
      <c r="H20" s="328" t="str">
        <f>IF(_xlfn.XLOOKUP(TimeSheet_February[[#This Row],[Date(s)]],Holidays[Date],Holidays[Event])=0,"",_xlfn.XLOOKUP(TimeSheet_February[[#This Row],[Date(s)]],Holidays[Date],Holidays[Event]))</f>
        <v/>
      </c>
      <c r="I20" s="329"/>
      <c r="J20" s="339">
        <f t="shared" si="0"/>
        <v>0</v>
      </c>
      <c r="K20" s="317">
        <f t="shared" si="1"/>
        <v>0</v>
      </c>
      <c r="L20" s="308">
        <f t="shared" si="2"/>
        <v>0</v>
      </c>
    </row>
    <row r="21" spans="1:12" ht="19.899999999999999" customHeight="1" x14ac:dyDescent="0.2">
      <c r="A21" s="123" t="b">
        <f>ISNA(_xlfn.XLOOKUP(TimeSheet_February[[#This Row],[Note For Other Assigned Duties]],Holidays[Event], Holidays[Event]))</f>
        <v>1</v>
      </c>
      <c r="C21" s="324">
        <f t="shared" si="3"/>
        <v>46432</v>
      </c>
      <c r="D21" s="325"/>
      <c r="E21" s="326"/>
      <c r="F21" s="327"/>
      <c r="G21" s="326"/>
      <c r="H21" s="328" t="str">
        <f>IF(_xlfn.XLOOKUP(TimeSheet_February[[#This Row],[Date(s)]],Holidays[Date],Holidays[Event])=0,"",_xlfn.XLOOKUP(TimeSheet_February[[#This Row],[Date(s)]],Holidays[Date],Holidays[Event]))</f>
        <v/>
      </c>
      <c r="I21" s="329"/>
      <c r="J21" s="339">
        <f t="shared" si="0"/>
        <v>0</v>
      </c>
      <c r="K21" s="317">
        <f t="shared" si="1"/>
        <v>0</v>
      </c>
      <c r="L21" s="308">
        <f t="shared" si="2"/>
        <v>0</v>
      </c>
    </row>
    <row r="22" spans="1:12" ht="19.899999999999999" customHeight="1" x14ac:dyDescent="0.2">
      <c r="A22" s="123" t="b">
        <f>ISNA(_xlfn.XLOOKUP(TimeSheet_February[[#This Row],[Note For Other Assigned Duties]],Holidays[Event], Holidays[Event]))</f>
        <v>0</v>
      </c>
      <c r="C22" s="324">
        <f t="shared" si="3"/>
        <v>46433</v>
      </c>
      <c r="D22" s="325"/>
      <c r="E22" s="326"/>
      <c r="F22" s="327"/>
      <c r="G22" s="326"/>
      <c r="H22" s="328" t="str">
        <f>IF(_xlfn.XLOOKUP(TimeSheet_February[[#This Row],[Date(s)]],Holidays[Date],Holidays[Event])=0,"",_xlfn.XLOOKUP(TimeSheet_February[[#This Row],[Date(s)]],Holidays[Date],Holidays[Event]))</f>
        <v>Family Day</v>
      </c>
      <c r="I22" s="329"/>
      <c r="J22" s="339">
        <f t="shared" si="0"/>
        <v>0</v>
      </c>
      <c r="K22" s="317">
        <f t="shared" si="1"/>
        <v>0</v>
      </c>
      <c r="L22" s="308">
        <f t="shared" si="2"/>
        <v>0</v>
      </c>
    </row>
    <row r="23" spans="1:12" ht="19.899999999999999" customHeight="1" x14ac:dyDescent="0.2">
      <c r="A23" s="123" t="b">
        <f>ISNA(_xlfn.XLOOKUP(TimeSheet_February[[#This Row],[Note For Other Assigned Duties]],Holidays[Event], Holidays[Event]))</f>
        <v>1</v>
      </c>
      <c r="C23" s="324">
        <f t="shared" si="3"/>
        <v>46434</v>
      </c>
      <c r="D23" s="325"/>
      <c r="E23" s="326"/>
      <c r="F23" s="327"/>
      <c r="G23" s="326"/>
      <c r="H23" s="328" t="str">
        <f>IF(_xlfn.XLOOKUP(TimeSheet_February[[#This Row],[Date(s)]],Holidays[Date],Holidays[Event])=0,"",_xlfn.XLOOKUP(TimeSheet_February[[#This Row],[Date(s)]],Holidays[Date],Holidays[Event]))</f>
        <v/>
      </c>
      <c r="I23" s="329"/>
      <c r="J23" s="339">
        <f t="shared" si="0"/>
        <v>0</v>
      </c>
      <c r="K23" s="317">
        <f t="shared" si="1"/>
        <v>0</v>
      </c>
      <c r="L23" s="308">
        <f t="shared" si="2"/>
        <v>0</v>
      </c>
    </row>
    <row r="24" spans="1:12" ht="19.899999999999999" customHeight="1" x14ac:dyDescent="0.2">
      <c r="A24" s="123" t="b">
        <f>ISNA(_xlfn.XLOOKUP(TimeSheet_February[[#This Row],[Note For Other Assigned Duties]],Holidays[Event], Holidays[Event]))</f>
        <v>1</v>
      </c>
      <c r="C24" s="324">
        <f t="shared" si="3"/>
        <v>46435</v>
      </c>
      <c r="D24" s="325"/>
      <c r="E24" s="326"/>
      <c r="F24" s="327"/>
      <c r="G24" s="326"/>
      <c r="H24" s="328" t="str">
        <f>IF(_xlfn.XLOOKUP(TimeSheet_February[[#This Row],[Date(s)]],Holidays[Date],Holidays[Event])=0,"",_xlfn.XLOOKUP(TimeSheet_February[[#This Row],[Date(s)]],Holidays[Date],Holidays[Event]))</f>
        <v/>
      </c>
      <c r="I24" s="329"/>
      <c r="J24" s="339">
        <f t="shared" si="0"/>
        <v>0</v>
      </c>
      <c r="K24" s="317">
        <f t="shared" si="1"/>
        <v>0</v>
      </c>
      <c r="L24" s="308">
        <f t="shared" si="2"/>
        <v>0</v>
      </c>
    </row>
    <row r="25" spans="1:12" ht="19.899999999999999" customHeight="1" x14ac:dyDescent="0.2">
      <c r="A25" s="123" t="b">
        <f>ISNA(_xlfn.XLOOKUP(TimeSheet_February[[#This Row],[Note For Other Assigned Duties]],Holidays[Event], Holidays[Event]))</f>
        <v>1</v>
      </c>
      <c r="C25" s="324">
        <f t="shared" si="3"/>
        <v>46436</v>
      </c>
      <c r="D25" s="325"/>
      <c r="E25" s="326"/>
      <c r="F25" s="327"/>
      <c r="G25" s="326"/>
      <c r="H25" s="328" t="str">
        <f>IF(_xlfn.XLOOKUP(TimeSheet_February[[#This Row],[Date(s)]],Holidays[Date],Holidays[Event])=0,"",_xlfn.XLOOKUP(TimeSheet_February[[#This Row],[Date(s)]],Holidays[Date],Holidays[Event]))</f>
        <v/>
      </c>
      <c r="I25" s="329"/>
      <c r="J25" s="339">
        <f t="shared" si="0"/>
        <v>0</v>
      </c>
      <c r="K25" s="317">
        <f t="shared" si="1"/>
        <v>0</v>
      </c>
      <c r="L25" s="308">
        <f t="shared" si="2"/>
        <v>0</v>
      </c>
    </row>
    <row r="26" spans="1:12" ht="19.899999999999999" customHeight="1" x14ac:dyDescent="0.2">
      <c r="A26" s="123" t="b">
        <f>ISNA(_xlfn.XLOOKUP(TimeSheet_February[[#This Row],[Note For Other Assigned Duties]],Holidays[Event], Holidays[Event]))</f>
        <v>1</v>
      </c>
      <c r="C26" s="324">
        <f t="shared" si="3"/>
        <v>46437</v>
      </c>
      <c r="D26" s="325"/>
      <c r="E26" s="326"/>
      <c r="F26" s="327"/>
      <c r="G26" s="326"/>
      <c r="H26" s="328" t="str">
        <f>IF(_xlfn.XLOOKUP(TimeSheet_February[[#This Row],[Date(s)]],Holidays[Date],Holidays[Event])=0,"",_xlfn.XLOOKUP(TimeSheet_February[[#This Row],[Date(s)]],Holidays[Date],Holidays[Event]))</f>
        <v/>
      </c>
      <c r="I26" s="329"/>
      <c r="J26" s="339">
        <f t="shared" si="0"/>
        <v>0</v>
      </c>
      <c r="K26" s="317">
        <f t="shared" si="1"/>
        <v>0</v>
      </c>
      <c r="L26" s="308">
        <f t="shared" si="2"/>
        <v>0</v>
      </c>
    </row>
    <row r="27" spans="1:12" ht="19.899999999999999" customHeight="1" x14ac:dyDescent="0.2">
      <c r="A27" s="123" t="b">
        <f>ISNA(_xlfn.XLOOKUP(TimeSheet_February[[#This Row],[Note For Other Assigned Duties]],Holidays[Event], Holidays[Event]))</f>
        <v>1</v>
      </c>
      <c r="C27" s="324">
        <f t="shared" si="3"/>
        <v>46438</v>
      </c>
      <c r="D27" s="325"/>
      <c r="E27" s="326"/>
      <c r="F27" s="327"/>
      <c r="G27" s="326"/>
      <c r="H27" s="328" t="str">
        <f>IF(_xlfn.XLOOKUP(TimeSheet_February[[#This Row],[Date(s)]],Holidays[Date],Holidays[Event])=0,"",_xlfn.XLOOKUP(TimeSheet_February[[#This Row],[Date(s)]],Holidays[Date],Holidays[Event]))</f>
        <v/>
      </c>
      <c r="I27" s="329"/>
      <c r="J27" s="339">
        <f t="shared" si="0"/>
        <v>0</v>
      </c>
      <c r="K27" s="317">
        <f t="shared" si="1"/>
        <v>0</v>
      </c>
      <c r="L27" s="308">
        <f t="shared" si="2"/>
        <v>0</v>
      </c>
    </row>
    <row r="28" spans="1:12" ht="19.899999999999999" customHeight="1" x14ac:dyDescent="0.2">
      <c r="A28" s="123" t="b">
        <f>ISNA(_xlfn.XLOOKUP(TimeSheet_February[[#This Row],[Note For Other Assigned Duties]],Holidays[Event], Holidays[Event]))</f>
        <v>1</v>
      </c>
      <c r="C28" s="324">
        <f t="shared" si="3"/>
        <v>46439</v>
      </c>
      <c r="D28" s="325"/>
      <c r="E28" s="326"/>
      <c r="F28" s="327"/>
      <c r="G28" s="326"/>
      <c r="H28" s="328" t="str">
        <f>IF(_xlfn.XLOOKUP(TimeSheet_February[[#This Row],[Date(s)]],Holidays[Date],Holidays[Event])=0,"",_xlfn.XLOOKUP(TimeSheet_February[[#This Row],[Date(s)]],Holidays[Date],Holidays[Event]))</f>
        <v/>
      </c>
      <c r="I28" s="329"/>
      <c r="J28" s="339">
        <f t="shared" si="0"/>
        <v>0</v>
      </c>
      <c r="K28" s="317">
        <f t="shared" si="1"/>
        <v>0</v>
      </c>
      <c r="L28" s="308">
        <f t="shared" si="2"/>
        <v>0</v>
      </c>
    </row>
    <row r="29" spans="1:12" ht="19.899999999999999" customHeight="1" x14ac:dyDescent="0.2">
      <c r="A29" s="123" t="b">
        <f>ISNA(_xlfn.XLOOKUP(TimeSheet_February[[#This Row],[Note For Other Assigned Duties]],Holidays[Event], Holidays[Event]))</f>
        <v>1</v>
      </c>
      <c r="C29" s="324">
        <f t="shared" si="3"/>
        <v>46440</v>
      </c>
      <c r="D29" s="325"/>
      <c r="E29" s="326"/>
      <c r="F29" s="327"/>
      <c r="G29" s="326"/>
      <c r="H29" s="328" t="str">
        <f>IF(_xlfn.XLOOKUP(TimeSheet_February[[#This Row],[Date(s)]],Holidays[Date],Holidays[Event])=0,"",_xlfn.XLOOKUP(TimeSheet_February[[#This Row],[Date(s)]],Holidays[Date],Holidays[Event]))</f>
        <v/>
      </c>
      <c r="I29" s="329"/>
      <c r="J29" s="339">
        <f t="shared" si="0"/>
        <v>0</v>
      </c>
      <c r="K29" s="317">
        <f t="shared" si="1"/>
        <v>0</v>
      </c>
      <c r="L29" s="308">
        <f t="shared" si="2"/>
        <v>0</v>
      </c>
    </row>
    <row r="30" spans="1:12" ht="19.899999999999999" customHeight="1" x14ac:dyDescent="0.2">
      <c r="A30" s="123" t="b">
        <f>ISNA(_xlfn.XLOOKUP(TimeSheet_February[[#This Row],[Note For Other Assigned Duties]],Holidays[Event], Holidays[Event]))</f>
        <v>1</v>
      </c>
      <c r="C30" s="324">
        <f t="shared" si="3"/>
        <v>46441</v>
      </c>
      <c r="D30" s="325"/>
      <c r="E30" s="326"/>
      <c r="F30" s="327"/>
      <c r="G30" s="326"/>
      <c r="H30" s="328" t="str">
        <f>IF(_xlfn.XLOOKUP(TimeSheet_February[[#This Row],[Date(s)]],Holidays[Date],Holidays[Event])=0,"",_xlfn.XLOOKUP(TimeSheet_February[[#This Row],[Date(s)]],Holidays[Date],Holidays[Event]))</f>
        <v/>
      </c>
      <c r="I30" s="329"/>
      <c r="J30" s="339">
        <f t="shared" si="0"/>
        <v>0</v>
      </c>
      <c r="K30" s="317">
        <f t="shared" si="1"/>
        <v>0</v>
      </c>
      <c r="L30" s="308">
        <f t="shared" si="2"/>
        <v>0</v>
      </c>
    </row>
    <row r="31" spans="1:12" ht="19.899999999999999" customHeight="1" x14ac:dyDescent="0.2">
      <c r="A31" s="123" t="b">
        <f>ISNA(_xlfn.XLOOKUP(TimeSheet_February[[#This Row],[Note For Other Assigned Duties]],Holidays[Event], Holidays[Event]))</f>
        <v>1</v>
      </c>
      <c r="C31" s="324">
        <f t="shared" si="3"/>
        <v>46442</v>
      </c>
      <c r="D31" s="325"/>
      <c r="E31" s="326"/>
      <c r="F31" s="327"/>
      <c r="G31" s="326"/>
      <c r="H31" s="328" t="str">
        <f>IF(_xlfn.XLOOKUP(TimeSheet_February[[#This Row],[Date(s)]],Holidays[Date],Holidays[Event])=0,"",_xlfn.XLOOKUP(TimeSheet_February[[#This Row],[Date(s)]],Holidays[Date],Holidays[Event]))</f>
        <v/>
      </c>
      <c r="I31" s="329"/>
      <c r="J31" s="339">
        <f t="shared" si="0"/>
        <v>0</v>
      </c>
      <c r="K31" s="317">
        <f t="shared" si="1"/>
        <v>0</v>
      </c>
      <c r="L31" s="308">
        <f t="shared" si="2"/>
        <v>0</v>
      </c>
    </row>
    <row r="32" spans="1:12" ht="19.899999999999999" customHeight="1" x14ac:dyDescent="0.2">
      <c r="A32" s="123" t="b">
        <f>ISNA(_xlfn.XLOOKUP(TimeSheet_February[[#This Row],[Note For Other Assigned Duties]],Holidays[Event], Holidays[Event]))</f>
        <v>1</v>
      </c>
      <c r="C32" s="324">
        <f t="shared" si="3"/>
        <v>46443</v>
      </c>
      <c r="D32" s="325"/>
      <c r="E32" s="326"/>
      <c r="F32" s="327"/>
      <c r="G32" s="326"/>
      <c r="H32" s="328" t="str">
        <f>IF(_xlfn.XLOOKUP(TimeSheet_February[[#This Row],[Date(s)]],Holidays[Date],Holidays[Event])=0,"",_xlfn.XLOOKUP(TimeSheet_February[[#This Row],[Date(s)]],Holidays[Date],Holidays[Event]))</f>
        <v/>
      </c>
      <c r="I32" s="329"/>
      <c r="J32" s="339">
        <f t="shared" si="0"/>
        <v>0</v>
      </c>
      <c r="K32" s="317">
        <f t="shared" si="1"/>
        <v>0</v>
      </c>
      <c r="L32" s="308">
        <f t="shared" si="2"/>
        <v>0</v>
      </c>
    </row>
    <row r="33" spans="1:12" ht="19.899999999999999" customHeight="1" x14ac:dyDescent="0.2">
      <c r="A33" s="123" t="b">
        <f>ISNA(_xlfn.XLOOKUP(TimeSheet_February[[#This Row],[Note For Other Assigned Duties]],Holidays[Event], Holidays[Event]))</f>
        <v>1</v>
      </c>
      <c r="C33" s="324">
        <f t="shared" si="3"/>
        <v>46444</v>
      </c>
      <c r="D33" s="325"/>
      <c r="E33" s="326"/>
      <c r="F33" s="327"/>
      <c r="G33" s="326"/>
      <c r="H33" s="328" t="str">
        <f>IF(_xlfn.XLOOKUP(TimeSheet_February[[#This Row],[Date(s)]],Holidays[Date],Holidays[Event])=0,"",_xlfn.XLOOKUP(TimeSheet_February[[#This Row],[Date(s)]],Holidays[Date],Holidays[Event]))</f>
        <v/>
      </c>
      <c r="I33" s="329"/>
      <c r="J33" s="339">
        <f t="shared" si="0"/>
        <v>0</v>
      </c>
      <c r="K33" s="317">
        <f t="shared" si="1"/>
        <v>0</v>
      </c>
      <c r="L33" s="308">
        <f t="shared" si="2"/>
        <v>0</v>
      </c>
    </row>
    <row r="34" spans="1:12" ht="19.899999999999999" customHeight="1" x14ac:dyDescent="0.2">
      <c r="A34" s="123" t="b">
        <f>ISNA(_xlfn.XLOOKUP(TimeSheet_February[[#This Row],[Note For Other Assigned Duties]],Holidays[Event], Holidays[Event]))</f>
        <v>1</v>
      </c>
      <c r="C34" s="324">
        <f t="shared" si="3"/>
        <v>46445</v>
      </c>
      <c r="D34" s="325"/>
      <c r="E34" s="326"/>
      <c r="F34" s="327"/>
      <c r="G34" s="326"/>
      <c r="H34" s="328" t="str">
        <f>IF(_xlfn.XLOOKUP(TimeSheet_February[[#This Row],[Date(s)]],Holidays[Date],Holidays[Event])=0,"",_xlfn.XLOOKUP(TimeSheet_February[[#This Row],[Date(s)]],Holidays[Date],Holidays[Event]))</f>
        <v/>
      </c>
      <c r="I34" s="329"/>
      <c r="J34" s="339">
        <f t="shared" si="0"/>
        <v>0</v>
      </c>
      <c r="K34" s="317">
        <f t="shared" si="1"/>
        <v>0</v>
      </c>
      <c r="L34" s="308">
        <f t="shared" si="2"/>
        <v>0</v>
      </c>
    </row>
    <row r="35" spans="1:12" ht="19.899999999999999" customHeight="1" x14ac:dyDescent="0.2">
      <c r="A35" s="123" t="b">
        <f>ISNA(_xlfn.XLOOKUP(TimeSheet_February[[#This Row],[Note For Other Assigned Duties]],Holidays[Event], Holidays[Event]))</f>
        <v>1</v>
      </c>
      <c r="C35" s="324">
        <f>+C34+1</f>
        <v>46446</v>
      </c>
      <c r="D35" s="325"/>
      <c r="E35" s="326"/>
      <c r="F35" s="327"/>
      <c r="G35" s="326"/>
      <c r="H35" s="328" t="str">
        <f>IF(_xlfn.XLOOKUP(TimeSheet_February[[#This Row],[Date(s)]],Holidays[Date],Holidays[Event])=0,"",_xlfn.XLOOKUP(TimeSheet_February[[#This Row],[Date(s)]],Holidays[Date],Holidays[Event]))</f>
        <v/>
      </c>
      <c r="I35" s="329"/>
      <c r="J35" s="343">
        <f>F35</f>
        <v>0</v>
      </c>
      <c r="K35" s="317">
        <f>IFERROR(D35+E35+G35+I35,0)</f>
        <v>0</v>
      </c>
      <c r="L35" s="308">
        <f>IFERROR(K35/60,0)</f>
        <v>0</v>
      </c>
    </row>
    <row r="36" spans="1:12" ht="19.899999999999999" customHeight="1" thickBot="1" x14ac:dyDescent="0.25">
      <c r="A36" s="123" t="b">
        <f>ISNA(_xlfn.XLOOKUP(TimeSheet_February[[#This Row],[Note For Other Assigned Duties]],Holidays[Event], Holidays[Event]))</f>
        <v>1</v>
      </c>
      <c r="C36" s="324" t="str">
        <f>IF(MOD(YEAR(C35),4)=0,C35+1, "  ")</f>
        <v xml:space="preserve">  </v>
      </c>
      <c r="D36" s="325"/>
      <c r="E36" s="326"/>
      <c r="F36" s="327"/>
      <c r="G36" s="326"/>
      <c r="H36" s="328" t="str">
        <f>IF(_xlfn.XLOOKUP(TimeSheet_February[[#This Row],[Date(s)]],Holidays[Date],Holidays[Event],"")=0,"",_xlfn.XLOOKUP(TimeSheet_February[[#This Row],[Date(s)]],Holidays[Date],Holidays[Event],""))</f>
        <v/>
      </c>
      <c r="I36" s="329"/>
      <c r="J36" s="340">
        <f t="shared" si="0"/>
        <v>0</v>
      </c>
      <c r="K36" s="341">
        <f t="shared" si="1"/>
        <v>0</v>
      </c>
      <c r="L36" s="342">
        <f t="shared" si="2"/>
        <v>0</v>
      </c>
    </row>
    <row r="37" spans="1:12" thickTop="1" x14ac:dyDescent="0.2">
      <c r="C37" s="225"/>
      <c r="D37" s="226"/>
      <c r="E37" s="226"/>
      <c r="F37" s="226"/>
      <c r="G37" s="226"/>
      <c r="H37" s="227"/>
      <c r="I37" s="228"/>
      <c r="J37" s="229"/>
      <c r="K37" s="230"/>
      <c r="L37" s="231"/>
    </row>
    <row r="38" spans="1:12" ht="42" customHeight="1" x14ac:dyDescent="0.2"/>
  </sheetData>
  <sheetProtection algorithmName="SHA-512" hashValue="1yzKRPeZIAFc830y2KbLIoW7pFgbA1pJKSB0rpUeMLYRDYTAQI/q/6TOYBYltHkknFY+nzgGD7H564qLqrw0oA==" saltValue="O6q7FXJ1NEtnIX4N7CUmGA==" spinCount="100000" sheet="1" objects="1" scenarios="1"/>
  <mergeCells count="12">
    <mergeCell ref="C1:J1"/>
    <mergeCell ref="K1:L1"/>
    <mergeCell ref="K2:L2"/>
    <mergeCell ref="K3:L3"/>
    <mergeCell ref="K4:L4"/>
    <mergeCell ref="D3:F3"/>
    <mergeCell ref="G4:H4"/>
    <mergeCell ref="K5:L5"/>
    <mergeCell ref="K6:L6"/>
    <mergeCell ref="I2:I3"/>
    <mergeCell ref="J2:J3"/>
    <mergeCell ref="J4:J5"/>
  </mergeCells>
  <phoneticPr fontId="99" type="noConversion"/>
  <conditionalFormatting sqref="C8:I36">
    <cfRule type="expression" dxfId="5" priority="1">
      <formula>OR(IF(WEEKDAY($C8)=1,1),IF(WEEKDAY($C8)=7,1),IF($A8=FALSE,1))</formula>
    </cfRule>
  </conditionalFormatting>
  <dataValidations count="19">
    <dataValidation allowBlank="1" showErrorMessage="1" sqref="B2:B1048576 G5:H6 G2:H3 N5:O7 S7:XFD36 Q7:R9 I36:J37 Q1:XFD6 N10:R36 O1:O2 I16:I17 I22:I23 I30 M1:M6 P1:P7 M37:XFD1048576 C38:L1048576 J2 K8:L37 M8:M36 I28 I9:I10 C8:G37" xr:uid="{00000000-0002-0000-1400-000000000000}"/>
    <dataValidation allowBlank="1" showInputMessage="1" showErrorMessage="1" prompt="Use this worksheet to track hours worked in a work week. Enter Date and Times in TimeSheet table. Total Hours, Regular Hours and Overtime Hours are automatically calculated" sqref="B1" xr:uid="{00000000-0002-0000-1400-000001000000}"/>
    <dataValidation allowBlank="1" showInputMessage="1" showErrorMessage="1" prompt="Enter Teacher and School details in cells below" sqref="C1" xr:uid="{00000000-0002-0000-1400-000002000000}"/>
    <dataValidation allowBlank="1" showInputMessage="1" showErrorMessage="1" prompt="Enter Teacher Name and FTE in cells to the right" sqref="C2" xr:uid="{00000000-0002-0000-1400-000003000000}"/>
    <dataValidation allowBlank="1" showInputMessage="1" showErrorMessage="1" prompt="Enter Teacher Name in this cell" sqref="D2" xr:uid="{00000000-0002-0000-1400-000004000000}"/>
    <dataValidation allowBlank="1" showInputMessage="1" showErrorMessage="1" prompt="Enter Teacher's FTE in this cell" sqref="E2" xr:uid="{00000000-0002-0000-1400-000005000000}"/>
    <dataValidation allowBlank="1" showInputMessage="1" showErrorMessage="1" prompt="Enter School Name in cell to the right" sqref="C3" xr:uid="{00000000-0002-0000-1400-000006000000}"/>
    <dataValidation allowBlank="1" showInputMessage="1" showErrorMessage="1" prompt="Enter School Name in this cell" sqref="D3" xr:uid="{00000000-0002-0000-1400-000007000000}"/>
    <dataValidation allowBlank="1" showInputMessage="1" showErrorMessage="1" prompt="Enter Total Assignable Hours in cell below" sqref="C5" xr:uid="{00000000-0002-0000-1400-000008000000}"/>
    <dataValidation allowBlank="1" showInputMessage="1" showErrorMessage="1" prompt="Total Assignable Hours Worked are automatically calculated in cell below" sqref="E5" xr:uid="{00000000-0002-0000-1400-000009000000}"/>
    <dataValidation allowBlank="1" showInputMessage="1" showErrorMessage="1" prompt="Regular Hours are automatically calculated in cell below" sqref="D5" xr:uid="{00000000-0002-0000-1400-00000A000000}"/>
    <dataValidation allowBlank="1" showInputMessage="1" showErrorMessage="1" prompt="Enter Total Work Week Hours in this cell" sqref="C6" xr:uid="{00000000-0002-0000-1400-00000B000000}"/>
    <dataValidation allowBlank="1" showInputMessage="1" showErrorMessage="1" prompt="Total Hours Worked are automatically calculated in this cell" sqref="D6:E6" xr:uid="{00000000-0002-0000-1400-00000C000000}"/>
    <dataValidation allowBlank="1" showInputMessage="1" showErrorMessage="1" prompt="Enter Date in this column under this heading. Use heading filters to find specific entries" sqref="C7" xr:uid="{00000000-0002-0000-1400-00000D000000}"/>
    <dataValidation allowBlank="1" showInputMessage="1" showErrorMessage="1" prompt="Enter Assigned Time After School in this column under this heading." sqref="I7 J8:J35" xr:uid="{00000000-0002-0000-1400-00000E000000}"/>
    <dataValidation allowBlank="1" showInputMessage="1" showErrorMessage="1" prompt="Assigned Hours Worked are automatically calculated in this column under this heading." sqref="K7:L7" xr:uid="{00000000-0002-0000-1400-00000F000000}"/>
    <dataValidation allowBlank="1" showInputMessage="1" showErrorMessage="1" prompt="Total Assignable Hours Worked to date automatically calculated in this cell." sqref="F6 J6" xr:uid="{00000000-0002-0000-1400-000010000000}"/>
    <dataValidation allowBlank="1" showInputMessage="1" showErrorMessage="1" prompt="Total Assignable Hours Worked to date are automatically calculated in cell below" sqref="J4 F5" xr:uid="{00000000-0002-0000-1400-000011000000}"/>
    <dataValidation allowBlank="1" showInputMessage="1" showErrorMessage="1" prompt="adsfa" sqref="I2" xr:uid="{00000000-0002-0000-1400-000012000000}"/>
  </dataValidations>
  <hyperlinks>
    <hyperlink ref="K2" location="'Mon-Day 1-S1'!Print_Titles" display="MON | Day 1 - Sem 1" xr:uid="{00000000-0004-0000-1400-000000000000}"/>
    <hyperlink ref="K3" location="'Tue-Day 2-S1'!Print_Titles" display="TUE | Day 2 - Sem 1" xr:uid="{00000000-0004-0000-1400-000001000000}"/>
    <hyperlink ref="K4" location="'Wed-Day 3-S1'!Print_Titles" display="WED | Day 3 - Sem 1" xr:uid="{00000000-0004-0000-1400-000002000000}"/>
    <hyperlink ref="K5" location="'Thu-Day 4-S1'!Print_Titles" display="THU | Day 4 - Sem 1" xr:uid="{00000000-0004-0000-1400-000003000000}"/>
    <hyperlink ref="K6" location="'Fri-Day 5-S1'!Print_Titles" display="FRI | Day 5 - Sem 1" xr:uid="{00000000-0004-0000-1400-000004000000}"/>
    <hyperlink ref="N2" location="'Day 6'!A1" display="Day 6 - Sem 1" xr:uid="{00000000-0004-0000-1400-000005000000}"/>
    <hyperlink ref="N3" location="'Early Dismissal 1'!A1" display="Early Out 1 - Sem 1" xr:uid="{00000000-0004-0000-1400-000006000000}"/>
    <hyperlink ref="N4" location="'Early Dismissal 2'!A1" display="Early Out 2 - Sem 1" xr:uid="{00000000-0004-0000-1400-000007000000}"/>
    <hyperlink ref="K2:L2" location="'Mon-Day 1'!A1" display="MON | Day 1 - Sem 1" xr:uid="{00000000-0004-0000-1400-000008000000}"/>
    <hyperlink ref="K3:L3" location="'Tue-Day 2'!A1" display="TUE | Day 2 - Sem 1" xr:uid="{00000000-0004-0000-1400-000009000000}"/>
    <hyperlink ref="K4:L4" location="'Wed-Day 3'!A1" display="WED | Day 3 - Sem 1" xr:uid="{00000000-0004-0000-1400-00000A000000}"/>
    <hyperlink ref="K5:L5" location="'Thu-Day 4'!A1" display="THU | Day 4 - Sem 1" xr:uid="{00000000-0004-0000-1400-00000B000000}"/>
    <hyperlink ref="K6:L6" location="'Fri-Day 5'!A1" display="FRI | Day 5 - Sem 1" xr:uid="{00000000-0004-0000-1400-00000C000000}"/>
  </hyperlinks>
  <printOptions horizontalCentered="1"/>
  <pageMargins left="0.25" right="0.25" top="0.75" bottom="0.75" header="0.3" footer="0.3"/>
  <pageSetup scale="70"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717175DF-11F0-477D-8E83-E21EF2EDD242}">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E7E0523B-56ED-4DA8-A648-9172ECA2FA50}">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theme="4"/>
    <pageSetUpPr fitToPage="1"/>
  </sheetPr>
  <dimension ref="A1:P39"/>
  <sheetViews>
    <sheetView showGridLines="0" zoomScale="75" zoomScaleNormal="75" zoomScalePageLayoutView="75" workbookViewId="0">
      <pane xSplit="15" ySplit="7" topLeftCell="P8" activePane="bottomRight" state="frozen"/>
      <selection sqref="A1:A1048576"/>
      <selection pane="topRight" sqref="A1:A1048576"/>
      <selection pane="bottomLeft" sqref="A1:A1048576"/>
      <selection pane="bottomRight" activeCell="H14" sqref="H14"/>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1.125" style="123" customWidth="1"/>
    <col min="9" max="9" width="15.875" style="123" customWidth="1"/>
    <col min="10" max="10" width="17" style="157" customWidth="1"/>
    <col min="11" max="11" width="12.125" style="123" customWidth="1"/>
    <col min="12" max="12" width="21.375" style="123" customWidth="1"/>
    <col min="13" max="13" width="13.125" style="123" customWidth="1"/>
    <col min="14" max="14" width="14.875" style="123" customWidth="1"/>
    <col min="15" max="15" width="9.875" style="123" customWidth="1"/>
    <col min="16" max="16" width="1.875" style="123" customWidth="1"/>
    <col min="17" max="16384" width="9" style="123"/>
  </cols>
  <sheetData>
    <row r="1" spans="1:16" ht="35.25" customHeight="1" thickTop="1" thickBot="1" x14ac:dyDescent="0.45">
      <c r="C1" s="566" t="s">
        <v>77</v>
      </c>
      <c r="D1" s="566"/>
      <c r="E1" s="566"/>
      <c r="F1" s="566"/>
      <c r="G1" s="566"/>
      <c r="H1" s="566"/>
      <c r="I1" s="566"/>
      <c r="J1" s="567"/>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5.75" customHeight="1" thickBot="1" x14ac:dyDescent="0.25">
      <c r="C4" s="146" t="s">
        <v>119</v>
      </c>
      <c r="D4" s="200">
        <f>'Detailed Summary'!H3</f>
        <v>0</v>
      </c>
      <c r="E4" s="146" t="s">
        <v>82</v>
      </c>
      <c r="F4" s="145">
        <f>IFERROR(E2*1200,0)</f>
        <v>1200</v>
      </c>
      <c r="G4" s="556" t="s">
        <v>181</v>
      </c>
      <c r="H4" s="557"/>
      <c r="I4" s="145">
        <f>February!C6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185">
        <f>SUM(J8:J38)/60</f>
        <v>0</v>
      </c>
      <c r="E6" s="187">
        <f>SUM(L8:L38)</f>
        <v>0</v>
      </c>
      <c r="F6" s="122">
        <f>February!F6+E6</f>
        <v>0</v>
      </c>
      <c r="G6" s="124"/>
      <c r="H6" s="124"/>
      <c r="J6" s="163">
        <f>C6</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5" x14ac:dyDescent="0.2">
      <c r="A8" s="123" t="b">
        <f>ISNA(_xlfn.XLOOKUP(TimeSheet_March[[#This Row],[Note For Other Assigned Duties]],Holidays[Event], Holidays[Event]))</f>
        <v>1</v>
      </c>
      <c r="C8" s="324">
        <f>February_End+1</f>
        <v>46447</v>
      </c>
      <c r="D8" s="325"/>
      <c r="E8" s="326"/>
      <c r="F8" s="327"/>
      <c r="G8" s="326"/>
      <c r="H8" s="328" t="str">
        <f>IF(_xlfn.XLOOKUP(TimeSheet_March[[#This Row],[Date(s)]],Holidays[Date],Holidays[Event])=0,"",_xlfn.XLOOKUP(TimeSheet_March[[#This Row],[Date(s)]],Holidays[Date],Holidays[Event]))</f>
        <v/>
      </c>
      <c r="I8" s="329"/>
      <c r="J8" s="190">
        <f t="shared" ref="J8:J38" si="0">F8</f>
        <v>0</v>
      </c>
      <c r="K8" s="133">
        <f t="shared" ref="K8:K38" si="1">IFERROR(D8+E8+G8+I8,0)</f>
        <v>0</v>
      </c>
      <c r="L8" s="175">
        <f t="shared" ref="L8:L38" si="2">IFERROR(K8/60,0)</f>
        <v>0</v>
      </c>
    </row>
    <row r="9" spans="1:16" ht="19.5" x14ac:dyDescent="0.2">
      <c r="A9" s="123" t="b">
        <f>ISNA(_xlfn.XLOOKUP(TimeSheet_March[[#This Row],[Note For Other Assigned Duties]],Holidays[Event], Holidays[Event]))</f>
        <v>1</v>
      </c>
      <c r="C9" s="324">
        <f>+C8+1</f>
        <v>46448</v>
      </c>
      <c r="D9" s="325"/>
      <c r="E9" s="326"/>
      <c r="F9" s="327"/>
      <c r="G9" s="326"/>
      <c r="H9" s="328" t="str">
        <f>IF(_xlfn.XLOOKUP(TimeSheet_March[[#This Row],[Date(s)]],Holidays[Date],Holidays[Event])=0,"",_xlfn.XLOOKUP(TimeSheet_March[[#This Row],[Date(s)]],Holidays[Date],Holidays[Event]))</f>
        <v/>
      </c>
      <c r="I9" s="329"/>
      <c r="J9" s="190">
        <f t="shared" si="0"/>
        <v>0</v>
      </c>
      <c r="K9" s="133">
        <f t="shared" si="1"/>
        <v>0</v>
      </c>
      <c r="L9" s="175">
        <f t="shared" si="2"/>
        <v>0</v>
      </c>
    </row>
    <row r="10" spans="1:16" ht="19.5" x14ac:dyDescent="0.2">
      <c r="A10" s="123" t="b">
        <f>ISNA(_xlfn.XLOOKUP(TimeSheet_March[[#This Row],[Note For Other Assigned Duties]],Holidays[Event], Holidays[Event]))</f>
        <v>1</v>
      </c>
      <c r="C10" s="324">
        <f t="shared" ref="C10:C38" si="3">+C9+1</f>
        <v>46449</v>
      </c>
      <c r="D10" s="325"/>
      <c r="E10" s="326"/>
      <c r="F10" s="327"/>
      <c r="G10" s="326"/>
      <c r="H10" s="328" t="str">
        <f>IF(_xlfn.XLOOKUP(TimeSheet_March[[#This Row],[Date(s)]],Holidays[Date],Holidays[Event])=0,"",_xlfn.XLOOKUP(TimeSheet_March[[#This Row],[Date(s)]],Holidays[Date],Holidays[Event]))</f>
        <v/>
      </c>
      <c r="I10" s="329"/>
      <c r="J10" s="190">
        <f t="shared" si="0"/>
        <v>0</v>
      </c>
      <c r="K10" s="133">
        <f t="shared" si="1"/>
        <v>0</v>
      </c>
      <c r="L10" s="175">
        <f t="shared" si="2"/>
        <v>0</v>
      </c>
    </row>
    <row r="11" spans="1:16" ht="19.5" x14ac:dyDescent="0.2">
      <c r="A11" s="123" t="b">
        <f>ISNA(_xlfn.XLOOKUP(TimeSheet_March[[#This Row],[Note For Other Assigned Duties]],Holidays[Event], Holidays[Event]))</f>
        <v>1</v>
      </c>
      <c r="C11" s="324">
        <f t="shared" si="3"/>
        <v>46450</v>
      </c>
      <c r="D11" s="325"/>
      <c r="E11" s="326"/>
      <c r="F11" s="327"/>
      <c r="G11" s="326"/>
      <c r="H11" s="328" t="str">
        <f>IF(_xlfn.XLOOKUP(TimeSheet_March[[#This Row],[Date(s)]],Holidays[Date],Holidays[Event])=0,"",_xlfn.XLOOKUP(TimeSheet_March[[#This Row],[Date(s)]],Holidays[Date],Holidays[Event]))</f>
        <v/>
      </c>
      <c r="I11" s="329"/>
      <c r="J11" s="190">
        <f t="shared" si="0"/>
        <v>0</v>
      </c>
      <c r="K11" s="133">
        <f t="shared" si="1"/>
        <v>0</v>
      </c>
      <c r="L11" s="175">
        <f t="shared" si="2"/>
        <v>0</v>
      </c>
    </row>
    <row r="12" spans="1:16" ht="19.5" x14ac:dyDescent="0.2">
      <c r="A12" s="123" t="b">
        <f>ISNA(_xlfn.XLOOKUP(TimeSheet_March[[#This Row],[Note For Other Assigned Duties]],Holidays[Event], Holidays[Event]))</f>
        <v>1</v>
      </c>
      <c r="C12" s="324">
        <f t="shared" si="3"/>
        <v>46451</v>
      </c>
      <c r="D12" s="325"/>
      <c r="E12" s="326"/>
      <c r="F12" s="327"/>
      <c r="G12" s="326"/>
      <c r="H12" s="328" t="str">
        <f>IF(_xlfn.XLOOKUP(TimeSheet_March[[#This Row],[Date(s)]],Holidays[Date],Holidays[Event])=0,"",_xlfn.XLOOKUP(TimeSheet_March[[#This Row],[Date(s)]],Holidays[Date],Holidays[Event]))</f>
        <v/>
      </c>
      <c r="I12" s="329"/>
      <c r="J12" s="190">
        <f t="shared" si="0"/>
        <v>0</v>
      </c>
      <c r="K12" s="133">
        <f t="shared" si="1"/>
        <v>0</v>
      </c>
      <c r="L12" s="175">
        <f t="shared" si="2"/>
        <v>0</v>
      </c>
    </row>
    <row r="13" spans="1:16" ht="19.5" x14ac:dyDescent="0.2">
      <c r="A13" s="123" t="b">
        <f>ISNA(_xlfn.XLOOKUP(TimeSheet_March[[#This Row],[Note For Other Assigned Duties]],Holidays[Event], Holidays[Event]))</f>
        <v>1</v>
      </c>
      <c r="C13" s="324">
        <f t="shared" si="3"/>
        <v>46452</v>
      </c>
      <c r="D13" s="325"/>
      <c r="E13" s="326"/>
      <c r="F13" s="327"/>
      <c r="G13" s="326"/>
      <c r="H13" s="328" t="str">
        <f>IF(_xlfn.XLOOKUP(TimeSheet_March[[#This Row],[Date(s)]],Holidays[Date],Holidays[Event])=0,"",_xlfn.XLOOKUP(TimeSheet_March[[#This Row],[Date(s)]],Holidays[Date],Holidays[Event]))</f>
        <v/>
      </c>
      <c r="I13" s="329"/>
      <c r="J13" s="190">
        <f t="shared" si="0"/>
        <v>0</v>
      </c>
      <c r="K13" s="133">
        <f t="shared" si="1"/>
        <v>0</v>
      </c>
      <c r="L13" s="175">
        <f t="shared" si="2"/>
        <v>0</v>
      </c>
    </row>
    <row r="14" spans="1:16" ht="19.5" x14ac:dyDescent="0.2">
      <c r="A14" s="123" t="b">
        <f>ISNA(_xlfn.XLOOKUP(TimeSheet_March[[#This Row],[Note For Other Assigned Duties]],Holidays[Event], Holidays[Event]))</f>
        <v>1</v>
      </c>
      <c r="C14" s="324">
        <f t="shared" si="3"/>
        <v>46453</v>
      </c>
      <c r="D14" s="325"/>
      <c r="E14" s="326"/>
      <c r="F14" s="327"/>
      <c r="G14" s="326"/>
      <c r="H14" s="328" t="str">
        <f>IF(_xlfn.XLOOKUP(TimeSheet_March[[#This Row],[Date(s)]],Holidays[Date],Holidays[Event])=0,"",_xlfn.XLOOKUP(TimeSheet_March[[#This Row],[Date(s)]],Holidays[Date],Holidays[Event]))</f>
        <v/>
      </c>
      <c r="I14" s="329"/>
      <c r="J14" s="190">
        <f t="shared" si="0"/>
        <v>0</v>
      </c>
      <c r="K14" s="133">
        <f t="shared" si="1"/>
        <v>0</v>
      </c>
      <c r="L14" s="175">
        <f t="shared" si="2"/>
        <v>0</v>
      </c>
    </row>
    <row r="15" spans="1:16" ht="19.5" x14ac:dyDescent="0.2">
      <c r="A15" s="123" t="b">
        <f>ISNA(_xlfn.XLOOKUP(TimeSheet_March[[#This Row],[Note For Other Assigned Duties]],Holidays[Event], Holidays[Event]))</f>
        <v>1</v>
      </c>
      <c r="C15" s="324">
        <f t="shared" si="3"/>
        <v>46454</v>
      </c>
      <c r="D15" s="325"/>
      <c r="E15" s="326"/>
      <c r="F15" s="327"/>
      <c r="G15" s="326"/>
      <c r="H15" s="328" t="str">
        <f>IF(_xlfn.XLOOKUP(TimeSheet_March[[#This Row],[Date(s)]],Holidays[Date],Holidays[Event])=0,"",_xlfn.XLOOKUP(TimeSheet_March[[#This Row],[Date(s)]],Holidays[Date],Holidays[Event]))</f>
        <v/>
      </c>
      <c r="I15" s="329"/>
      <c r="J15" s="190">
        <f t="shared" si="0"/>
        <v>0</v>
      </c>
      <c r="K15" s="133">
        <f t="shared" si="1"/>
        <v>0</v>
      </c>
      <c r="L15" s="175">
        <f t="shared" si="2"/>
        <v>0</v>
      </c>
    </row>
    <row r="16" spans="1:16" ht="19.5" x14ac:dyDescent="0.2">
      <c r="A16" s="123" t="b">
        <f>ISNA(_xlfn.XLOOKUP(TimeSheet_March[[#This Row],[Note For Other Assigned Duties]],Holidays[Event], Holidays[Event]))</f>
        <v>1</v>
      </c>
      <c r="C16" s="324">
        <f t="shared" si="3"/>
        <v>46455</v>
      </c>
      <c r="D16" s="325"/>
      <c r="E16" s="326"/>
      <c r="F16" s="327"/>
      <c r="G16" s="326"/>
      <c r="H16" s="328" t="str">
        <f>IF(_xlfn.XLOOKUP(TimeSheet_March[[#This Row],[Date(s)]],Holidays[Date],Holidays[Event])=0,"",_xlfn.XLOOKUP(TimeSheet_March[[#This Row],[Date(s)]],Holidays[Date],Holidays[Event]))</f>
        <v/>
      </c>
      <c r="I16" s="329"/>
      <c r="J16" s="190">
        <f t="shared" si="0"/>
        <v>0</v>
      </c>
      <c r="K16" s="133">
        <f t="shared" si="1"/>
        <v>0</v>
      </c>
      <c r="L16" s="175">
        <f t="shared" si="2"/>
        <v>0</v>
      </c>
    </row>
    <row r="17" spans="1:12" ht="19.5" x14ac:dyDescent="0.2">
      <c r="A17" s="123" t="b">
        <f>ISNA(_xlfn.XLOOKUP(TimeSheet_March[[#This Row],[Note For Other Assigned Duties]],Holidays[Event], Holidays[Event]))</f>
        <v>1</v>
      </c>
      <c r="C17" s="324">
        <f t="shared" si="3"/>
        <v>46456</v>
      </c>
      <c r="D17" s="325"/>
      <c r="E17" s="326"/>
      <c r="F17" s="327"/>
      <c r="G17" s="326"/>
      <c r="H17" s="328" t="str">
        <f>IF(_xlfn.XLOOKUP(TimeSheet_March[[#This Row],[Date(s)]],Holidays[Date],Holidays[Event])=0,"",_xlfn.XLOOKUP(TimeSheet_March[[#This Row],[Date(s)]],Holidays[Date],Holidays[Event]))</f>
        <v/>
      </c>
      <c r="I17" s="329"/>
      <c r="J17" s="190">
        <f t="shared" si="0"/>
        <v>0</v>
      </c>
      <c r="K17" s="133">
        <f t="shared" si="1"/>
        <v>0</v>
      </c>
      <c r="L17" s="175">
        <f t="shared" si="2"/>
        <v>0</v>
      </c>
    </row>
    <row r="18" spans="1:12" ht="19.5" x14ac:dyDescent="0.2">
      <c r="A18" s="123" t="b">
        <f>ISNA(_xlfn.XLOOKUP(TimeSheet_March[[#This Row],[Note For Other Assigned Duties]],Holidays[Event], Holidays[Event]))</f>
        <v>1</v>
      </c>
      <c r="C18" s="324">
        <f t="shared" si="3"/>
        <v>46457</v>
      </c>
      <c r="D18" s="325"/>
      <c r="E18" s="326"/>
      <c r="F18" s="327"/>
      <c r="G18" s="326"/>
      <c r="H18" s="328" t="str">
        <f>IF(_xlfn.XLOOKUP(TimeSheet_March[[#This Row],[Date(s)]],Holidays[Date],Holidays[Event])=0,"",_xlfn.XLOOKUP(TimeSheet_March[[#This Row],[Date(s)]],Holidays[Date],Holidays[Event]))</f>
        <v/>
      </c>
      <c r="I18" s="329"/>
      <c r="J18" s="190">
        <f t="shared" si="0"/>
        <v>0</v>
      </c>
      <c r="K18" s="133">
        <f t="shared" si="1"/>
        <v>0</v>
      </c>
      <c r="L18" s="175">
        <f t="shared" si="2"/>
        <v>0</v>
      </c>
    </row>
    <row r="19" spans="1:12" ht="19.5" x14ac:dyDescent="0.2">
      <c r="A19" s="123" t="b">
        <f>ISNA(_xlfn.XLOOKUP(TimeSheet_March[[#This Row],[Note For Other Assigned Duties]],Holidays[Event], Holidays[Event]))</f>
        <v>1</v>
      </c>
      <c r="C19" s="324">
        <f t="shared" si="3"/>
        <v>46458</v>
      </c>
      <c r="D19" s="325"/>
      <c r="E19" s="326"/>
      <c r="F19" s="327"/>
      <c r="G19" s="326"/>
      <c r="H19" s="328" t="str">
        <f>IF(_xlfn.XLOOKUP(TimeSheet_March[[#This Row],[Date(s)]],Holidays[Date],Holidays[Event])=0,"",_xlfn.XLOOKUP(TimeSheet_March[[#This Row],[Date(s)]],Holidays[Date],Holidays[Event]))</f>
        <v/>
      </c>
      <c r="I19" s="329"/>
      <c r="J19" s="190">
        <f t="shared" si="0"/>
        <v>0</v>
      </c>
      <c r="K19" s="133">
        <f t="shared" si="1"/>
        <v>0</v>
      </c>
      <c r="L19" s="175">
        <f t="shared" si="2"/>
        <v>0</v>
      </c>
    </row>
    <row r="20" spans="1:12" ht="19.5" x14ac:dyDescent="0.2">
      <c r="A20" s="123" t="b">
        <f>ISNA(_xlfn.XLOOKUP(TimeSheet_March[[#This Row],[Note For Other Assigned Duties]],Holidays[Event], Holidays[Event]))</f>
        <v>1</v>
      </c>
      <c r="C20" s="324">
        <f t="shared" si="3"/>
        <v>46459</v>
      </c>
      <c r="D20" s="325"/>
      <c r="E20" s="326"/>
      <c r="F20" s="327"/>
      <c r="G20" s="326"/>
      <c r="H20" s="328" t="str">
        <f>IF(_xlfn.XLOOKUP(TimeSheet_March[[#This Row],[Date(s)]],Holidays[Date],Holidays[Event])=0,"",_xlfn.XLOOKUP(TimeSheet_March[[#This Row],[Date(s)]],Holidays[Date],Holidays[Event]))</f>
        <v/>
      </c>
      <c r="I20" s="329"/>
      <c r="J20" s="190">
        <f t="shared" si="0"/>
        <v>0</v>
      </c>
      <c r="K20" s="133">
        <f t="shared" si="1"/>
        <v>0</v>
      </c>
      <c r="L20" s="175">
        <f t="shared" si="2"/>
        <v>0</v>
      </c>
    </row>
    <row r="21" spans="1:12" ht="19.5" x14ac:dyDescent="0.2">
      <c r="A21" s="123" t="b">
        <f>ISNA(_xlfn.XLOOKUP(TimeSheet_March[[#This Row],[Note For Other Assigned Duties]],Holidays[Event], Holidays[Event]))</f>
        <v>1</v>
      </c>
      <c r="C21" s="324">
        <f t="shared" si="3"/>
        <v>46460</v>
      </c>
      <c r="D21" s="325"/>
      <c r="E21" s="326"/>
      <c r="F21" s="327"/>
      <c r="G21" s="326"/>
      <c r="H21" s="328" t="str">
        <f>IF(_xlfn.XLOOKUP(TimeSheet_March[[#This Row],[Date(s)]],Holidays[Date],Holidays[Event])=0,"",_xlfn.XLOOKUP(TimeSheet_March[[#This Row],[Date(s)]],Holidays[Date],Holidays[Event]))</f>
        <v/>
      </c>
      <c r="I21" s="329"/>
      <c r="J21" s="190">
        <f t="shared" si="0"/>
        <v>0</v>
      </c>
      <c r="K21" s="133">
        <f t="shared" si="1"/>
        <v>0</v>
      </c>
      <c r="L21" s="175">
        <f t="shared" si="2"/>
        <v>0</v>
      </c>
    </row>
    <row r="22" spans="1:12" ht="19.5" x14ac:dyDescent="0.2">
      <c r="A22" s="123" t="b">
        <f>ISNA(_xlfn.XLOOKUP(TimeSheet_March[[#This Row],[Note For Other Assigned Duties]],Holidays[Event], Holidays[Event]))</f>
        <v>1</v>
      </c>
      <c r="C22" s="324">
        <f t="shared" si="3"/>
        <v>46461</v>
      </c>
      <c r="D22" s="325"/>
      <c r="E22" s="326"/>
      <c r="F22" s="327"/>
      <c r="G22" s="326"/>
      <c r="H22" s="328" t="str">
        <f>IF(_xlfn.XLOOKUP(TimeSheet_March[[#This Row],[Date(s)]],Holidays[Date],Holidays[Event])=0,"",_xlfn.XLOOKUP(TimeSheet_March[[#This Row],[Date(s)]],Holidays[Date],Holidays[Event]))</f>
        <v/>
      </c>
      <c r="I22" s="329"/>
      <c r="J22" s="190">
        <f t="shared" si="0"/>
        <v>0</v>
      </c>
      <c r="K22" s="133">
        <f t="shared" si="1"/>
        <v>0</v>
      </c>
      <c r="L22" s="175">
        <f t="shared" si="2"/>
        <v>0</v>
      </c>
    </row>
    <row r="23" spans="1:12" ht="19.5" x14ac:dyDescent="0.2">
      <c r="A23" s="123" t="b">
        <f>ISNA(_xlfn.XLOOKUP(TimeSheet_March[[#This Row],[Note For Other Assigned Duties]],Holidays[Event], Holidays[Event]))</f>
        <v>1</v>
      </c>
      <c r="C23" s="324">
        <f t="shared" si="3"/>
        <v>46462</v>
      </c>
      <c r="D23" s="325"/>
      <c r="E23" s="326"/>
      <c r="F23" s="327"/>
      <c r="G23" s="326"/>
      <c r="H23" s="328" t="str">
        <f>IF(_xlfn.XLOOKUP(TimeSheet_March[[#This Row],[Date(s)]],Holidays[Date],Holidays[Event])=0,"",_xlfn.XLOOKUP(TimeSheet_March[[#This Row],[Date(s)]],Holidays[Date],Holidays[Event]))</f>
        <v/>
      </c>
      <c r="I23" s="329"/>
      <c r="J23" s="190">
        <f t="shared" si="0"/>
        <v>0</v>
      </c>
      <c r="K23" s="133">
        <f t="shared" si="1"/>
        <v>0</v>
      </c>
      <c r="L23" s="175">
        <f t="shared" si="2"/>
        <v>0</v>
      </c>
    </row>
    <row r="24" spans="1:12" ht="19.5" x14ac:dyDescent="0.2">
      <c r="A24" s="123" t="b">
        <f>ISNA(_xlfn.XLOOKUP(TimeSheet_March[[#This Row],[Note For Other Assigned Duties]],Holidays[Event], Holidays[Event]))</f>
        <v>1</v>
      </c>
      <c r="C24" s="324">
        <f t="shared" si="3"/>
        <v>46463</v>
      </c>
      <c r="D24" s="325"/>
      <c r="E24" s="326"/>
      <c r="F24" s="327"/>
      <c r="G24" s="326"/>
      <c r="H24" s="328" t="str">
        <f>IF(_xlfn.XLOOKUP(TimeSheet_March[[#This Row],[Date(s)]],Holidays[Date],Holidays[Event])=0,"",_xlfn.XLOOKUP(TimeSheet_March[[#This Row],[Date(s)]],Holidays[Date],Holidays[Event]))</f>
        <v/>
      </c>
      <c r="I24" s="329"/>
      <c r="J24" s="190">
        <f t="shared" si="0"/>
        <v>0</v>
      </c>
      <c r="K24" s="133">
        <f t="shared" si="1"/>
        <v>0</v>
      </c>
      <c r="L24" s="175">
        <f t="shared" si="2"/>
        <v>0</v>
      </c>
    </row>
    <row r="25" spans="1:12" ht="19.5" x14ac:dyDescent="0.2">
      <c r="A25" s="123" t="b">
        <f>ISNA(_xlfn.XLOOKUP(TimeSheet_March[[#This Row],[Note For Other Assigned Duties]],Holidays[Event], Holidays[Event]))</f>
        <v>1</v>
      </c>
      <c r="C25" s="324">
        <f t="shared" si="3"/>
        <v>46464</v>
      </c>
      <c r="D25" s="325"/>
      <c r="E25" s="326"/>
      <c r="F25" s="327"/>
      <c r="G25" s="326"/>
      <c r="H25" s="328" t="str">
        <f>IF(_xlfn.XLOOKUP(TimeSheet_March[[#This Row],[Date(s)]],Holidays[Date],Holidays[Event])=0,"",_xlfn.XLOOKUP(TimeSheet_March[[#This Row],[Date(s)]],Holidays[Date],Holidays[Event]))</f>
        <v/>
      </c>
      <c r="I25" s="329"/>
      <c r="J25" s="190">
        <f t="shared" si="0"/>
        <v>0</v>
      </c>
      <c r="K25" s="133">
        <f t="shared" si="1"/>
        <v>0</v>
      </c>
      <c r="L25" s="175">
        <f t="shared" si="2"/>
        <v>0</v>
      </c>
    </row>
    <row r="26" spans="1:12" ht="19.5" x14ac:dyDescent="0.2">
      <c r="A26" s="123" t="b">
        <f>ISNA(_xlfn.XLOOKUP(TimeSheet_March[[#This Row],[Note For Other Assigned Duties]],Holidays[Event], Holidays[Event]))</f>
        <v>1</v>
      </c>
      <c r="C26" s="324">
        <f t="shared" si="3"/>
        <v>46465</v>
      </c>
      <c r="D26" s="325"/>
      <c r="E26" s="326"/>
      <c r="F26" s="327"/>
      <c r="G26" s="326"/>
      <c r="H26" s="328" t="str">
        <f>IF(_xlfn.XLOOKUP(TimeSheet_March[[#This Row],[Date(s)]],Holidays[Date],Holidays[Event])=0,"",_xlfn.XLOOKUP(TimeSheet_March[[#This Row],[Date(s)]],Holidays[Date],Holidays[Event]))</f>
        <v/>
      </c>
      <c r="I26" s="329"/>
      <c r="J26" s="190">
        <f t="shared" si="0"/>
        <v>0</v>
      </c>
      <c r="K26" s="133">
        <f t="shared" si="1"/>
        <v>0</v>
      </c>
      <c r="L26" s="175">
        <f t="shared" si="2"/>
        <v>0</v>
      </c>
    </row>
    <row r="27" spans="1:12" ht="19.5" x14ac:dyDescent="0.2">
      <c r="A27" s="123" t="b">
        <f>ISNA(_xlfn.XLOOKUP(TimeSheet_March[[#This Row],[Note For Other Assigned Duties]],Holidays[Event], Holidays[Event]))</f>
        <v>1</v>
      </c>
      <c r="C27" s="324">
        <f t="shared" si="3"/>
        <v>46466</v>
      </c>
      <c r="D27" s="325"/>
      <c r="E27" s="326"/>
      <c r="F27" s="327"/>
      <c r="G27" s="326"/>
      <c r="H27" s="328" t="str">
        <f>IF(_xlfn.XLOOKUP(TimeSheet_March[[#This Row],[Date(s)]],Holidays[Date],Holidays[Event])=0,"",_xlfn.XLOOKUP(TimeSheet_March[[#This Row],[Date(s)]],Holidays[Date],Holidays[Event]))</f>
        <v/>
      </c>
      <c r="I27" s="329"/>
      <c r="J27" s="190">
        <f t="shared" si="0"/>
        <v>0</v>
      </c>
      <c r="K27" s="133">
        <f t="shared" si="1"/>
        <v>0</v>
      </c>
      <c r="L27" s="175">
        <f t="shared" si="2"/>
        <v>0</v>
      </c>
    </row>
    <row r="28" spans="1:12" ht="19.5" x14ac:dyDescent="0.2">
      <c r="A28" s="123" t="b">
        <f>ISNA(_xlfn.XLOOKUP(TimeSheet_March[[#This Row],[Note For Other Assigned Duties]],Holidays[Event], Holidays[Event]))</f>
        <v>1</v>
      </c>
      <c r="C28" s="324">
        <f t="shared" si="3"/>
        <v>46467</v>
      </c>
      <c r="D28" s="325"/>
      <c r="E28" s="326"/>
      <c r="F28" s="327"/>
      <c r="G28" s="326"/>
      <c r="H28" s="328" t="str">
        <f>IF(_xlfn.XLOOKUP(TimeSheet_March[[#This Row],[Date(s)]],Holidays[Date],Holidays[Event])=0,"",_xlfn.XLOOKUP(TimeSheet_March[[#This Row],[Date(s)]],Holidays[Date],Holidays[Event]))</f>
        <v/>
      </c>
      <c r="I28" s="329"/>
      <c r="J28" s="190">
        <f t="shared" si="0"/>
        <v>0</v>
      </c>
      <c r="K28" s="133">
        <f t="shared" si="1"/>
        <v>0</v>
      </c>
      <c r="L28" s="175">
        <f t="shared" si="2"/>
        <v>0</v>
      </c>
    </row>
    <row r="29" spans="1:12" ht="19.5" x14ac:dyDescent="0.2">
      <c r="A29" s="123" t="b">
        <f>ISNA(_xlfn.XLOOKUP(TimeSheet_March[[#This Row],[Note For Other Assigned Duties]],Holidays[Event], Holidays[Event]))</f>
        <v>1</v>
      </c>
      <c r="C29" s="324">
        <f t="shared" si="3"/>
        <v>46468</v>
      </c>
      <c r="D29" s="325"/>
      <c r="E29" s="326"/>
      <c r="F29" s="327"/>
      <c r="G29" s="326"/>
      <c r="H29" s="328" t="str">
        <f>IF(_xlfn.XLOOKUP(TimeSheet_March[[#This Row],[Date(s)]],Holidays[Date],Holidays[Event])=0,"",_xlfn.XLOOKUP(TimeSheet_March[[#This Row],[Date(s)]],Holidays[Date],Holidays[Event]))</f>
        <v/>
      </c>
      <c r="I29" s="329"/>
      <c r="J29" s="190">
        <f t="shared" si="0"/>
        <v>0</v>
      </c>
      <c r="K29" s="133">
        <f t="shared" si="1"/>
        <v>0</v>
      </c>
      <c r="L29" s="175">
        <f t="shared" si="2"/>
        <v>0</v>
      </c>
    </row>
    <row r="30" spans="1:12" ht="19.5" x14ac:dyDescent="0.2">
      <c r="A30" s="123" t="b">
        <f>ISNA(_xlfn.XLOOKUP(TimeSheet_March[[#This Row],[Note For Other Assigned Duties]],Holidays[Event], Holidays[Event]))</f>
        <v>1</v>
      </c>
      <c r="C30" s="324">
        <f t="shared" si="3"/>
        <v>46469</v>
      </c>
      <c r="D30" s="325"/>
      <c r="E30" s="326"/>
      <c r="F30" s="327"/>
      <c r="G30" s="326"/>
      <c r="H30" s="328" t="str">
        <f>IF(_xlfn.XLOOKUP(TimeSheet_March[[#This Row],[Date(s)]],Holidays[Date],Holidays[Event])=0,"",_xlfn.XLOOKUP(TimeSheet_March[[#This Row],[Date(s)]],Holidays[Date],Holidays[Event]))</f>
        <v/>
      </c>
      <c r="I30" s="329"/>
      <c r="J30" s="190">
        <f t="shared" si="0"/>
        <v>0</v>
      </c>
      <c r="K30" s="133">
        <f t="shared" si="1"/>
        <v>0</v>
      </c>
      <c r="L30" s="175">
        <f t="shared" si="2"/>
        <v>0</v>
      </c>
    </row>
    <row r="31" spans="1:12" ht="19.5" x14ac:dyDescent="0.2">
      <c r="A31" s="123" t="b">
        <f>ISNA(_xlfn.XLOOKUP(TimeSheet_March[[#This Row],[Note For Other Assigned Duties]],Holidays[Event], Holidays[Event]))</f>
        <v>1</v>
      </c>
      <c r="C31" s="324">
        <f t="shared" si="3"/>
        <v>46470</v>
      </c>
      <c r="D31" s="325"/>
      <c r="E31" s="326"/>
      <c r="F31" s="327"/>
      <c r="G31" s="326"/>
      <c r="H31" s="328" t="str">
        <f>IF(_xlfn.XLOOKUP(TimeSheet_March[[#This Row],[Date(s)]],Holidays[Date],Holidays[Event])=0,"",_xlfn.XLOOKUP(TimeSheet_March[[#This Row],[Date(s)]],Holidays[Date],Holidays[Event]))</f>
        <v/>
      </c>
      <c r="I31" s="329"/>
      <c r="J31" s="190">
        <f t="shared" si="0"/>
        <v>0</v>
      </c>
      <c r="K31" s="133">
        <f t="shared" si="1"/>
        <v>0</v>
      </c>
      <c r="L31" s="175">
        <f t="shared" si="2"/>
        <v>0</v>
      </c>
    </row>
    <row r="32" spans="1:12" ht="19.5" x14ac:dyDescent="0.2">
      <c r="A32" s="123" t="b">
        <f>ISNA(_xlfn.XLOOKUP(TimeSheet_March[[#This Row],[Note For Other Assigned Duties]],Holidays[Event], Holidays[Event]))</f>
        <v>1</v>
      </c>
      <c r="C32" s="324">
        <f t="shared" si="3"/>
        <v>46471</v>
      </c>
      <c r="D32" s="325"/>
      <c r="E32" s="326"/>
      <c r="F32" s="327"/>
      <c r="G32" s="326"/>
      <c r="H32" s="328" t="str">
        <f>IF(_xlfn.XLOOKUP(TimeSheet_March[[#This Row],[Date(s)]],Holidays[Date],Holidays[Event])=0,"",_xlfn.XLOOKUP(TimeSheet_March[[#This Row],[Date(s)]],Holidays[Date],Holidays[Event]))</f>
        <v/>
      </c>
      <c r="I32" s="329"/>
      <c r="J32" s="190">
        <f t="shared" si="0"/>
        <v>0</v>
      </c>
      <c r="K32" s="133">
        <f t="shared" si="1"/>
        <v>0</v>
      </c>
      <c r="L32" s="175">
        <f t="shared" si="2"/>
        <v>0</v>
      </c>
    </row>
    <row r="33" spans="1:12" ht="19.5" x14ac:dyDescent="0.2">
      <c r="A33" s="123" t="b">
        <f>ISNA(_xlfn.XLOOKUP(TimeSheet_March[[#This Row],[Note For Other Assigned Duties]],Holidays[Event], Holidays[Event]))</f>
        <v>0</v>
      </c>
      <c r="C33" s="324">
        <f t="shared" si="3"/>
        <v>46472</v>
      </c>
      <c r="D33" s="325"/>
      <c r="E33" s="326"/>
      <c r="F33" s="327"/>
      <c r="G33" s="326"/>
      <c r="H33" s="328" t="str">
        <f>IF(_xlfn.XLOOKUP(TimeSheet_March[[#This Row],[Date(s)]],Holidays[Date],Holidays[Event])=0,"",_xlfn.XLOOKUP(TimeSheet_March[[#This Row],[Date(s)]],Holidays[Date],Holidays[Event]))</f>
        <v>Good Friday</v>
      </c>
      <c r="I33" s="329"/>
      <c r="J33" s="190">
        <f t="shared" si="0"/>
        <v>0</v>
      </c>
      <c r="K33" s="133">
        <f t="shared" si="1"/>
        <v>0</v>
      </c>
      <c r="L33" s="175">
        <f t="shared" si="2"/>
        <v>0</v>
      </c>
    </row>
    <row r="34" spans="1:12" ht="19.5" x14ac:dyDescent="0.2">
      <c r="A34" s="123" t="b">
        <f>ISNA(_xlfn.XLOOKUP(TimeSheet_March[[#This Row],[Note For Other Assigned Duties]],Holidays[Event], Holidays[Event]))</f>
        <v>1</v>
      </c>
      <c r="C34" s="324">
        <f t="shared" si="3"/>
        <v>46473</v>
      </c>
      <c r="D34" s="325"/>
      <c r="E34" s="326"/>
      <c r="F34" s="327"/>
      <c r="G34" s="326"/>
      <c r="H34" s="328" t="str">
        <f>IF(_xlfn.XLOOKUP(TimeSheet_March[[#This Row],[Date(s)]],Holidays[Date],Holidays[Event])=0,"",_xlfn.XLOOKUP(TimeSheet_March[[#This Row],[Date(s)]],Holidays[Date],Holidays[Event]))</f>
        <v/>
      </c>
      <c r="I34" s="329"/>
      <c r="J34" s="190">
        <f t="shared" si="0"/>
        <v>0</v>
      </c>
      <c r="K34" s="133">
        <f t="shared" si="1"/>
        <v>0</v>
      </c>
      <c r="L34" s="175">
        <f t="shared" si="2"/>
        <v>0</v>
      </c>
    </row>
    <row r="35" spans="1:12" ht="19.5" x14ac:dyDescent="0.2">
      <c r="A35" s="123" t="b">
        <f>ISNA(_xlfn.XLOOKUP(TimeSheet_March[[#This Row],[Note For Other Assigned Duties]],Holidays[Event], Holidays[Event]))</f>
        <v>0</v>
      </c>
      <c r="C35" s="324">
        <f t="shared" si="3"/>
        <v>46474</v>
      </c>
      <c r="D35" s="325"/>
      <c r="E35" s="326"/>
      <c r="F35" s="327"/>
      <c r="G35" s="326"/>
      <c r="H35" s="328" t="str">
        <f>IF(_xlfn.XLOOKUP(TimeSheet_March[[#This Row],[Date(s)]],Holidays[Date],Holidays[Event])=0,"",_xlfn.XLOOKUP(TimeSheet_March[[#This Row],[Date(s)]],Holidays[Date],Holidays[Event]))</f>
        <v xml:space="preserve">Easter Monday </v>
      </c>
      <c r="I35" s="329"/>
      <c r="J35" s="190">
        <f t="shared" si="0"/>
        <v>0</v>
      </c>
      <c r="K35" s="133">
        <f t="shared" si="1"/>
        <v>0</v>
      </c>
      <c r="L35" s="175">
        <f t="shared" si="2"/>
        <v>0</v>
      </c>
    </row>
    <row r="36" spans="1:12" ht="19.5" x14ac:dyDescent="0.2">
      <c r="A36" s="123" t="b">
        <f>ISNA(_xlfn.XLOOKUP(TimeSheet_March[[#This Row],[Note For Other Assigned Duties]],Holidays[Event], Holidays[Event]))</f>
        <v>1</v>
      </c>
      <c r="C36" s="324">
        <f t="shared" si="3"/>
        <v>46475</v>
      </c>
      <c r="D36" s="325"/>
      <c r="E36" s="326"/>
      <c r="F36" s="327"/>
      <c r="G36" s="326"/>
      <c r="H36" s="328" t="str">
        <f>IF(_xlfn.XLOOKUP(TimeSheet_March[[#This Row],[Date(s)]],Holidays[Date],Holidays[Event])=0,"",_xlfn.XLOOKUP(TimeSheet_March[[#This Row],[Date(s)]],Holidays[Date],Holidays[Event]))</f>
        <v/>
      </c>
      <c r="I36" s="329"/>
      <c r="J36" s="190">
        <f t="shared" si="0"/>
        <v>0</v>
      </c>
      <c r="K36" s="133">
        <f t="shared" si="1"/>
        <v>0</v>
      </c>
      <c r="L36" s="175">
        <f t="shared" si="2"/>
        <v>0</v>
      </c>
    </row>
    <row r="37" spans="1:12" ht="19.5" x14ac:dyDescent="0.2">
      <c r="A37" s="123" t="b">
        <f>ISNA(_xlfn.XLOOKUP(TimeSheet_March[[#This Row],[Note For Other Assigned Duties]],Holidays[Event], Holidays[Event]))</f>
        <v>1</v>
      </c>
      <c r="C37" s="324">
        <f t="shared" si="3"/>
        <v>46476</v>
      </c>
      <c r="D37" s="325"/>
      <c r="E37" s="326"/>
      <c r="F37" s="327"/>
      <c r="G37" s="326"/>
      <c r="H37" s="328" t="str">
        <f>IF(_xlfn.XLOOKUP(TimeSheet_March[[#This Row],[Date(s)]],Holidays[Date],Holidays[Event])=0,"",_xlfn.XLOOKUP(TimeSheet_March[[#This Row],[Date(s)]],Holidays[Date],Holidays[Event]))</f>
        <v/>
      </c>
      <c r="I37" s="329"/>
      <c r="J37" s="190">
        <f t="shared" si="0"/>
        <v>0</v>
      </c>
      <c r="K37" s="133">
        <f t="shared" si="1"/>
        <v>0</v>
      </c>
      <c r="L37" s="180">
        <f t="shared" si="2"/>
        <v>0</v>
      </c>
    </row>
    <row r="38" spans="1:12" thickBot="1" x14ac:dyDescent="0.25">
      <c r="A38" s="123" t="b">
        <f>ISNA(_xlfn.XLOOKUP(TimeSheet_March[[#This Row],[Note For Other Assigned Duties]],Holidays[Event], Holidays[Event]))</f>
        <v>1</v>
      </c>
      <c r="C38" s="333">
        <f t="shared" si="3"/>
        <v>46477</v>
      </c>
      <c r="D38" s="334"/>
      <c r="E38" s="335"/>
      <c r="F38" s="336"/>
      <c r="G38" s="335"/>
      <c r="H38" s="337" t="str">
        <f>IF(_xlfn.XLOOKUP(TimeSheet_March[[#This Row],[Date(s)]],Holidays[Date],Holidays[Event])=0,"",_xlfn.XLOOKUP(TimeSheet_March[[#This Row],[Date(s)]],Holidays[Date],Holidays[Event]))</f>
        <v/>
      </c>
      <c r="I38" s="338"/>
      <c r="J38" s="191">
        <f t="shared" si="0"/>
        <v>0</v>
      </c>
      <c r="K38" s="188">
        <f t="shared" si="1"/>
        <v>0</v>
      </c>
      <c r="L38" s="179">
        <f t="shared" si="2"/>
        <v>0</v>
      </c>
    </row>
    <row r="39" spans="1:12" ht="20.25" customHeight="1" thickTop="1" x14ac:dyDescent="0.2"/>
  </sheetData>
  <sheetProtection algorithmName="SHA-512" hashValue="dTiEhn35+ZJTrWyjrpQ2mcP865WmT/pBz7LgqyzU2yAE/Z0dA2ZnHma+bt9pIHLDzpCiMX9hIrtcQlbWfGXkbA==" saltValue="gRLhexZaLWFeJ9/wxkCXvw==" spinCount="100000" sheet="1" objects="1" scenarios="1"/>
  <mergeCells count="12">
    <mergeCell ref="C1:J1"/>
    <mergeCell ref="K1:L1"/>
    <mergeCell ref="K2:L2"/>
    <mergeCell ref="K3:L3"/>
    <mergeCell ref="K4:L4"/>
    <mergeCell ref="D3:F3"/>
    <mergeCell ref="G4:H4"/>
    <mergeCell ref="K5:L5"/>
    <mergeCell ref="K6:L6"/>
    <mergeCell ref="I2:I3"/>
    <mergeCell ref="J2:J3"/>
    <mergeCell ref="J4:J5"/>
  </mergeCells>
  <phoneticPr fontId="99" type="noConversion"/>
  <conditionalFormatting sqref="C8:I38">
    <cfRule type="expression" dxfId="4" priority="1">
      <formula>OR(IF(WEEKDAY($C8)=1,1),IF(WEEKDAY($C8)=7,1),IF($A8=FALSE,1))</formula>
    </cfRule>
  </conditionalFormatting>
  <dataValidations count="19">
    <dataValidation allowBlank="1" showInputMessage="1" showErrorMessage="1" prompt="adsfa" sqref="I2" xr:uid="{00000000-0002-0000-1500-000000000000}"/>
    <dataValidation allowBlank="1" showInputMessage="1" showErrorMessage="1" prompt="Total Assignable Hours Worked to date are automatically calculated in cell below" sqref="J4 F5" xr:uid="{00000000-0002-0000-1500-000001000000}"/>
    <dataValidation allowBlank="1" showInputMessage="1" showErrorMessage="1" prompt="Total Assignable Hours Worked to date automatically calculated in this cell." sqref="F6 J6" xr:uid="{00000000-0002-0000-1500-000002000000}"/>
    <dataValidation allowBlank="1" showInputMessage="1" showErrorMessage="1" prompt="Assigned Hours Worked are automatically calculated in this column under this heading." sqref="K7:L7" xr:uid="{00000000-0002-0000-1500-000003000000}"/>
    <dataValidation allowBlank="1" showInputMessage="1" showErrorMessage="1" prompt="Enter Assigned Time After School in this column under this heading." sqref="I7 J8:J34" xr:uid="{00000000-0002-0000-1500-000004000000}"/>
    <dataValidation allowBlank="1" showInputMessage="1" showErrorMessage="1" prompt="Enter Date in this column under this heading. Use heading filters to find specific entries" sqref="C7" xr:uid="{00000000-0002-0000-1500-000005000000}"/>
    <dataValidation allowBlank="1" showInputMessage="1" showErrorMessage="1" prompt="Total Hours Worked are automatically calculated in this cell" sqref="D6:E6" xr:uid="{00000000-0002-0000-1500-000006000000}"/>
    <dataValidation allowBlank="1" showInputMessage="1" showErrorMessage="1" prompt="Enter Total Work Week Hours in this cell" sqref="C6" xr:uid="{00000000-0002-0000-1500-000007000000}"/>
    <dataValidation allowBlank="1" showInputMessage="1" showErrorMessage="1" prompt="Regular Hours are automatically calculated in cell below" sqref="D5" xr:uid="{00000000-0002-0000-1500-000008000000}"/>
    <dataValidation allowBlank="1" showInputMessage="1" showErrorMessage="1" prompt="Total Assignable Hours Worked are automatically calculated in cell below" sqref="E5" xr:uid="{00000000-0002-0000-1500-000009000000}"/>
    <dataValidation allowBlank="1" showInputMessage="1" showErrorMessage="1" prompt="Enter Total Assignable Hours in cell below" sqref="C5" xr:uid="{00000000-0002-0000-1500-00000A000000}"/>
    <dataValidation allowBlank="1" showInputMessage="1" showErrorMessage="1" prompt="Enter School Name in this cell" sqref="D3" xr:uid="{00000000-0002-0000-1500-00000B000000}"/>
    <dataValidation allowBlank="1" showInputMessage="1" showErrorMessage="1" prompt="Enter School Name in cell to the right" sqref="C3" xr:uid="{00000000-0002-0000-1500-00000C000000}"/>
    <dataValidation allowBlank="1" showInputMessage="1" showErrorMessage="1" prompt="Enter Teacher's FTE in this cell" sqref="E2" xr:uid="{00000000-0002-0000-1500-00000D000000}"/>
    <dataValidation allowBlank="1" showInputMessage="1" showErrorMessage="1" prompt="Enter Teacher Name in this cell" sqref="D2" xr:uid="{00000000-0002-0000-1500-00000E000000}"/>
    <dataValidation allowBlank="1" showInputMessage="1" showErrorMessage="1" prompt="Enter Teacher Name and FTE in cells to the right" sqref="C2" xr:uid="{00000000-0002-0000-1500-00000F000000}"/>
    <dataValidation allowBlank="1" showInputMessage="1" showErrorMessage="1" prompt="Enter Teacher and School details in cells below" sqref="C1" xr:uid="{00000000-0002-0000-1500-000010000000}"/>
    <dataValidation allowBlank="1" showInputMessage="1" showErrorMessage="1" prompt="Use this worksheet to track hours worked in a work week. Enter Date and Times in TimeSheet table. Total Hours, Regular Hours and Overtime Hours are automatically calculated" sqref="B1" xr:uid="{00000000-0002-0000-1500-000011000000}"/>
    <dataValidation allowBlank="1" showErrorMessage="1" sqref="B2:B1048576 G5:H6 J2 M1:M6 J35:J38 O1:O2 N10:R37 G2:H3 C39:XFD1048576 Q7:R9 K38:R38 Q1:XFD6 S7:XFD38 K8:M37 N5:O7 P1:P7 I12 I9:I10 I16:I17 I23:I24 I30:I31 C8:G38 I38" xr:uid="{00000000-0002-0000-1500-000012000000}"/>
  </dataValidations>
  <hyperlinks>
    <hyperlink ref="K2" location="'Mon-Day 1-S1'!Print_Titles" display="MON | Day 1 - Sem 1" xr:uid="{00000000-0004-0000-1500-000000000000}"/>
    <hyperlink ref="K3" location="'Tue-Day 2-S1'!Print_Titles" display="TUE | Day 2 - Sem 1" xr:uid="{00000000-0004-0000-1500-000001000000}"/>
    <hyperlink ref="K4" location="'Wed-Day 3-S1'!Print_Titles" display="WED | Day 3 - Sem 1" xr:uid="{00000000-0004-0000-1500-000002000000}"/>
    <hyperlink ref="K5" location="'Thu-Day 4-S1'!Print_Titles" display="THU | Day 4 - Sem 1" xr:uid="{00000000-0004-0000-1500-000003000000}"/>
    <hyperlink ref="K6" location="'Fri-Day 5-S1'!Print_Titles" display="FRI | Day 5 - Sem 1" xr:uid="{00000000-0004-0000-1500-000004000000}"/>
    <hyperlink ref="N2" location="'Day 6'!A1" display="Day 6 - Sem 1" xr:uid="{00000000-0004-0000-1500-000005000000}"/>
    <hyperlink ref="N3" location="'Early Dismissal 1'!A1" display="Early Out 1 - Sem 1" xr:uid="{00000000-0004-0000-1500-000006000000}"/>
    <hyperlink ref="N4" location="'Early Dismissal 2'!A1" display="Early Out 2 - Sem 1" xr:uid="{00000000-0004-0000-1500-000007000000}"/>
    <hyperlink ref="K2:L2" location="'Mon-Day 1'!A1" display="MON | Day 1 - Sem 1" xr:uid="{00000000-0004-0000-1500-000008000000}"/>
    <hyperlink ref="K3:L3" location="'Tue-Day 2'!A1" display="TUE | Day 2 - Sem 1" xr:uid="{00000000-0004-0000-1500-000009000000}"/>
    <hyperlink ref="K4:L4" location="'Wed-Day 3'!A1" display="WED | Day 3 - Sem 1" xr:uid="{00000000-0004-0000-1500-00000A000000}"/>
    <hyperlink ref="K5:L5" location="'Thu-Day 4'!A1" display="THU | Day 4 - Sem 1" xr:uid="{00000000-0004-0000-1500-00000B000000}"/>
    <hyperlink ref="K6:L6" location="'Fri-Day 5'!A1" display="FRI | Day 5 - Sem 1" xr:uid="{00000000-0004-0000-1500-00000C000000}"/>
  </hyperlinks>
  <printOptions horizontalCentered="1"/>
  <pageMargins left="0.25" right="0.25" top="0.75" bottom="0.75" header="0.3" footer="0.3"/>
  <pageSetup scale="70"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4C1CDD6F-5705-4709-9220-92012C6B3DF5}">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3EAD1047-3BB0-459E-98B6-C7CA36AE7556}">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theme="4"/>
    <pageSetUpPr fitToPage="1"/>
  </sheetPr>
  <dimension ref="A1:P38"/>
  <sheetViews>
    <sheetView showGridLines="0" zoomScale="75" zoomScaleNormal="75" zoomScalePageLayoutView="75" workbookViewId="0">
      <pane xSplit="15" ySplit="7" topLeftCell="P8" activePane="bottomRight" state="frozen"/>
      <selection sqref="A1:A1048576"/>
      <selection pane="topRight" sqref="A1:A1048576"/>
      <selection pane="bottomLeft" sqref="A1:A1048576"/>
      <selection pane="bottomRight" activeCell="H13" sqref="H13"/>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0.75" style="123" customWidth="1"/>
    <col min="9" max="9" width="15.875" style="123" customWidth="1"/>
    <col min="10" max="10" width="17" style="157" customWidth="1"/>
    <col min="11" max="11" width="12.125" style="123" customWidth="1"/>
    <col min="12" max="12" width="21.125" style="123" customWidth="1"/>
    <col min="13" max="13" width="10" style="123" customWidth="1"/>
    <col min="14" max="14" width="14.875" style="123" customWidth="1"/>
    <col min="15" max="15" width="9.875" style="123" customWidth="1"/>
    <col min="16" max="16" width="1.875" style="123" customWidth="1"/>
    <col min="17" max="16384" width="9" style="123"/>
  </cols>
  <sheetData>
    <row r="1" spans="1:16" ht="35.25" customHeight="1" thickTop="1" thickBot="1" x14ac:dyDescent="0.45">
      <c r="C1" s="566" t="s">
        <v>78</v>
      </c>
      <c r="D1" s="566"/>
      <c r="E1" s="566"/>
      <c r="F1" s="566"/>
      <c r="G1" s="566"/>
      <c r="H1" s="566"/>
      <c r="I1" s="566"/>
      <c r="J1" s="567"/>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8" customHeight="1" thickBot="1" x14ac:dyDescent="0.25">
      <c r="C4" s="146" t="s">
        <v>119</v>
      </c>
      <c r="D4" s="200">
        <f>'Detailed Summary'!H3</f>
        <v>0</v>
      </c>
      <c r="E4" s="146" t="s">
        <v>82</v>
      </c>
      <c r="F4" s="145">
        <f>IFERROR(E2*1200,0)</f>
        <v>1200</v>
      </c>
      <c r="G4" s="556" t="s">
        <v>181</v>
      </c>
      <c r="H4" s="557"/>
      <c r="I4" s="145">
        <f>March!C6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185">
        <f>SUM(J8:J37)/60</f>
        <v>0</v>
      </c>
      <c r="E6" s="187">
        <f>SUM(L8:L37)</f>
        <v>0</v>
      </c>
      <c r="F6" s="122">
        <f>March!F6+E6</f>
        <v>0</v>
      </c>
      <c r="G6" s="124"/>
      <c r="H6" s="124"/>
      <c r="J6" s="163">
        <f>C6</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899999999999999" customHeight="1" x14ac:dyDescent="0.2">
      <c r="A8" s="123" t="b">
        <f>ISNA(_xlfn.XLOOKUP(TimeSheet_April[[#This Row],[Note For Other Assigned Duties]],Holidays[Event], Holidays[Event]))</f>
        <v>1</v>
      </c>
      <c r="C8" s="324">
        <f>+March!C38+1</f>
        <v>46478</v>
      </c>
      <c r="D8" s="325"/>
      <c r="E8" s="326"/>
      <c r="F8" s="327"/>
      <c r="G8" s="326"/>
      <c r="H8" s="328" t="str">
        <f>IF(_xlfn.XLOOKUP(TimeSheet_April[[#This Row],[Date(s)]],Holidays[Date],Holidays[Event])=0,"",_xlfn.XLOOKUP(TimeSheet_April[[#This Row],[Date(s)]],Holidays[Date],Holidays[Event]))</f>
        <v/>
      </c>
      <c r="I8" s="329"/>
      <c r="J8" s="160">
        <f t="shared" ref="J8:J37" si="0">F8</f>
        <v>0</v>
      </c>
      <c r="K8" s="196">
        <f t="shared" ref="K8:K37" si="1">IFERROR(D8+E8+G8+I8,0)</f>
        <v>0</v>
      </c>
      <c r="L8" s="175">
        <f t="shared" ref="L8:L37" si="2">IFERROR(K8/60,0)</f>
        <v>0</v>
      </c>
    </row>
    <row r="9" spans="1:16" ht="19.899999999999999" customHeight="1" x14ac:dyDescent="0.2">
      <c r="A9" s="123" t="b">
        <f>ISNA(_xlfn.XLOOKUP(TimeSheet_April[[#This Row],[Note For Other Assigned Duties]],Holidays[Event], Holidays[Event]))</f>
        <v>1</v>
      </c>
      <c r="C9" s="324">
        <f>+C8+1</f>
        <v>46479</v>
      </c>
      <c r="D9" s="325"/>
      <c r="E9" s="326"/>
      <c r="F9" s="327"/>
      <c r="G9" s="326"/>
      <c r="H9" s="328" t="str">
        <f>IF(_xlfn.XLOOKUP(TimeSheet_April[[#This Row],[Date(s)]],Holidays[Date],Holidays[Event])=0,"",_xlfn.XLOOKUP(TimeSheet_April[[#This Row],[Date(s)]],Holidays[Date],Holidays[Event]))</f>
        <v/>
      </c>
      <c r="I9" s="329"/>
      <c r="J9" s="160">
        <f t="shared" si="0"/>
        <v>0</v>
      </c>
      <c r="K9" s="196">
        <f t="shared" si="1"/>
        <v>0</v>
      </c>
      <c r="L9" s="175">
        <f t="shared" si="2"/>
        <v>0</v>
      </c>
    </row>
    <row r="10" spans="1:16" ht="19.899999999999999" customHeight="1" x14ac:dyDescent="0.2">
      <c r="A10" s="123" t="b">
        <f>ISNA(_xlfn.XLOOKUP(TimeSheet_April[[#This Row],[Note For Other Assigned Duties]],Holidays[Event], Holidays[Event]))</f>
        <v>1</v>
      </c>
      <c r="C10" s="324">
        <f t="shared" ref="C10:C37" si="3">+C9+1</f>
        <v>46480</v>
      </c>
      <c r="D10" s="325"/>
      <c r="E10" s="326"/>
      <c r="F10" s="327"/>
      <c r="G10" s="326"/>
      <c r="H10" s="328" t="str">
        <f>IF(_xlfn.XLOOKUP(TimeSheet_April[[#This Row],[Date(s)]],Holidays[Date],Holidays[Event])=0,"",_xlfn.XLOOKUP(TimeSheet_April[[#This Row],[Date(s)]],Holidays[Date],Holidays[Event]))</f>
        <v/>
      </c>
      <c r="I10" s="329"/>
      <c r="J10" s="160">
        <f t="shared" si="0"/>
        <v>0</v>
      </c>
      <c r="K10" s="196">
        <f t="shared" si="1"/>
        <v>0</v>
      </c>
      <c r="L10" s="175">
        <f t="shared" si="2"/>
        <v>0</v>
      </c>
    </row>
    <row r="11" spans="1:16" ht="19.899999999999999" customHeight="1" x14ac:dyDescent="0.2">
      <c r="A11" s="123" t="b">
        <f>ISNA(_xlfn.XLOOKUP(TimeSheet_April[[#This Row],[Note For Other Assigned Duties]],Holidays[Event], Holidays[Event]))</f>
        <v>1</v>
      </c>
      <c r="C11" s="324">
        <f t="shared" si="3"/>
        <v>46481</v>
      </c>
      <c r="D11" s="325"/>
      <c r="E11" s="326"/>
      <c r="F11" s="327"/>
      <c r="G11" s="326"/>
      <c r="H11" s="328" t="str">
        <f>IF(_xlfn.XLOOKUP(TimeSheet_April[[#This Row],[Date(s)]],Holidays[Date],Holidays[Event])=0,"",_xlfn.XLOOKUP(TimeSheet_April[[#This Row],[Date(s)]],Holidays[Date],Holidays[Event]))</f>
        <v/>
      </c>
      <c r="I11" s="329"/>
      <c r="J11" s="160">
        <f t="shared" si="0"/>
        <v>0</v>
      </c>
      <c r="K11" s="196">
        <f t="shared" si="1"/>
        <v>0</v>
      </c>
      <c r="L11" s="175">
        <f t="shared" si="2"/>
        <v>0</v>
      </c>
    </row>
    <row r="12" spans="1:16" ht="19.899999999999999" customHeight="1" x14ac:dyDescent="0.2">
      <c r="A12" s="123" t="b">
        <f>ISNA(_xlfn.XLOOKUP(TimeSheet_April[[#This Row],[Note For Other Assigned Duties]],Holidays[Event], Holidays[Event]))</f>
        <v>1</v>
      </c>
      <c r="C12" s="324">
        <f t="shared" si="3"/>
        <v>46482</v>
      </c>
      <c r="D12" s="325"/>
      <c r="E12" s="326"/>
      <c r="F12" s="327"/>
      <c r="G12" s="326"/>
      <c r="H12" s="328" t="str">
        <f>IF(_xlfn.XLOOKUP(TimeSheet_April[[#This Row],[Date(s)]],Holidays[Date],Holidays[Event])=0,"",_xlfn.XLOOKUP(TimeSheet_April[[#This Row],[Date(s)]],Holidays[Date],Holidays[Event]))</f>
        <v/>
      </c>
      <c r="I12" s="329"/>
      <c r="J12" s="160">
        <f t="shared" si="0"/>
        <v>0</v>
      </c>
      <c r="K12" s="196">
        <f t="shared" si="1"/>
        <v>0</v>
      </c>
      <c r="L12" s="175">
        <f t="shared" si="2"/>
        <v>0</v>
      </c>
    </row>
    <row r="13" spans="1:16" ht="19.899999999999999" customHeight="1" x14ac:dyDescent="0.2">
      <c r="A13" s="123" t="b">
        <f>ISNA(_xlfn.XLOOKUP(TimeSheet_April[[#This Row],[Note For Other Assigned Duties]],Holidays[Event], Holidays[Event]))</f>
        <v>1</v>
      </c>
      <c r="C13" s="324">
        <f t="shared" si="3"/>
        <v>46483</v>
      </c>
      <c r="D13" s="325"/>
      <c r="E13" s="326"/>
      <c r="F13" s="327"/>
      <c r="G13" s="326"/>
      <c r="H13" s="328" t="str">
        <f>IF(_xlfn.XLOOKUP(TimeSheet_April[[#This Row],[Date(s)]],Holidays[Date],Holidays[Event])=0,"",_xlfn.XLOOKUP(TimeSheet_April[[#This Row],[Date(s)]],Holidays[Date],Holidays[Event]))</f>
        <v/>
      </c>
      <c r="I13" s="329"/>
      <c r="J13" s="160">
        <f t="shared" si="0"/>
        <v>0</v>
      </c>
      <c r="K13" s="196">
        <f t="shared" si="1"/>
        <v>0</v>
      </c>
      <c r="L13" s="175">
        <f t="shared" si="2"/>
        <v>0</v>
      </c>
    </row>
    <row r="14" spans="1:16" ht="19.899999999999999" customHeight="1" x14ac:dyDescent="0.2">
      <c r="A14" s="123" t="b">
        <f>ISNA(_xlfn.XLOOKUP(TimeSheet_April[[#This Row],[Note For Other Assigned Duties]],Holidays[Event], Holidays[Event]))</f>
        <v>1</v>
      </c>
      <c r="C14" s="324">
        <f t="shared" si="3"/>
        <v>46484</v>
      </c>
      <c r="D14" s="325"/>
      <c r="E14" s="326"/>
      <c r="F14" s="327"/>
      <c r="G14" s="326"/>
      <c r="H14" s="328" t="str">
        <f>IF(_xlfn.XLOOKUP(TimeSheet_April[[#This Row],[Date(s)]],Holidays[Date],Holidays[Event])=0,"",_xlfn.XLOOKUP(TimeSheet_April[[#This Row],[Date(s)]],Holidays[Date],Holidays[Event]))</f>
        <v/>
      </c>
      <c r="I14" s="329"/>
      <c r="J14" s="160">
        <f t="shared" si="0"/>
        <v>0</v>
      </c>
      <c r="K14" s="196">
        <f t="shared" si="1"/>
        <v>0</v>
      </c>
      <c r="L14" s="175">
        <f t="shared" si="2"/>
        <v>0</v>
      </c>
    </row>
    <row r="15" spans="1:16" ht="19.899999999999999" customHeight="1" x14ac:dyDescent="0.2">
      <c r="A15" s="123" t="b">
        <f>ISNA(_xlfn.XLOOKUP(TimeSheet_April[[#This Row],[Note For Other Assigned Duties]],Holidays[Event], Holidays[Event]))</f>
        <v>1</v>
      </c>
      <c r="C15" s="324">
        <f t="shared" si="3"/>
        <v>46485</v>
      </c>
      <c r="D15" s="325"/>
      <c r="E15" s="326"/>
      <c r="F15" s="327"/>
      <c r="G15" s="326"/>
      <c r="H15" s="328" t="str">
        <f>IF(_xlfn.XLOOKUP(TimeSheet_April[[#This Row],[Date(s)]],Holidays[Date],Holidays[Event])=0,"",_xlfn.XLOOKUP(TimeSheet_April[[#This Row],[Date(s)]],Holidays[Date],Holidays[Event]))</f>
        <v/>
      </c>
      <c r="I15" s="329"/>
      <c r="J15" s="160">
        <f t="shared" si="0"/>
        <v>0</v>
      </c>
      <c r="K15" s="196">
        <f t="shared" si="1"/>
        <v>0</v>
      </c>
      <c r="L15" s="175">
        <f t="shared" si="2"/>
        <v>0</v>
      </c>
    </row>
    <row r="16" spans="1:16" ht="19.899999999999999" customHeight="1" x14ac:dyDescent="0.2">
      <c r="A16" s="123" t="b">
        <f>ISNA(_xlfn.XLOOKUP(TimeSheet_April[[#This Row],[Note For Other Assigned Duties]],Holidays[Event], Holidays[Event]))</f>
        <v>1</v>
      </c>
      <c r="C16" s="324">
        <f t="shared" si="3"/>
        <v>46486</v>
      </c>
      <c r="D16" s="325"/>
      <c r="E16" s="326"/>
      <c r="F16" s="327"/>
      <c r="G16" s="326"/>
      <c r="H16" s="328" t="str">
        <f>IF(_xlfn.XLOOKUP(TimeSheet_April[[#This Row],[Date(s)]],Holidays[Date],Holidays[Event])=0,"",_xlfn.XLOOKUP(TimeSheet_April[[#This Row],[Date(s)]],Holidays[Date],Holidays[Event]))</f>
        <v/>
      </c>
      <c r="I16" s="329"/>
      <c r="J16" s="160">
        <f t="shared" si="0"/>
        <v>0</v>
      </c>
      <c r="K16" s="196">
        <f t="shared" si="1"/>
        <v>0</v>
      </c>
      <c r="L16" s="175">
        <f t="shared" si="2"/>
        <v>0</v>
      </c>
    </row>
    <row r="17" spans="1:12" ht="19.899999999999999" customHeight="1" x14ac:dyDescent="0.2">
      <c r="A17" s="123" t="b">
        <f>ISNA(_xlfn.XLOOKUP(TimeSheet_April[[#This Row],[Note For Other Assigned Duties]],Holidays[Event], Holidays[Event]))</f>
        <v>1</v>
      </c>
      <c r="C17" s="324">
        <f t="shared" si="3"/>
        <v>46487</v>
      </c>
      <c r="D17" s="325"/>
      <c r="E17" s="326"/>
      <c r="F17" s="327"/>
      <c r="G17" s="326"/>
      <c r="H17" s="328" t="str">
        <f>IF(_xlfn.XLOOKUP(TimeSheet_April[[#This Row],[Date(s)]],Holidays[Date],Holidays[Event])=0,"",_xlfn.XLOOKUP(TimeSheet_April[[#This Row],[Date(s)]],Holidays[Date],Holidays[Event]))</f>
        <v/>
      </c>
      <c r="I17" s="329"/>
      <c r="J17" s="160">
        <f t="shared" si="0"/>
        <v>0</v>
      </c>
      <c r="K17" s="196">
        <f t="shared" si="1"/>
        <v>0</v>
      </c>
      <c r="L17" s="175">
        <f t="shared" si="2"/>
        <v>0</v>
      </c>
    </row>
    <row r="18" spans="1:12" ht="19.899999999999999" customHeight="1" x14ac:dyDescent="0.2">
      <c r="A18" s="123" t="b">
        <f>ISNA(_xlfn.XLOOKUP(TimeSheet_April[[#This Row],[Note For Other Assigned Duties]],Holidays[Event], Holidays[Event]))</f>
        <v>1</v>
      </c>
      <c r="C18" s="324">
        <f t="shared" si="3"/>
        <v>46488</v>
      </c>
      <c r="D18" s="325"/>
      <c r="E18" s="326"/>
      <c r="F18" s="327"/>
      <c r="G18" s="326"/>
      <c r="H18" s="328" t="str">
        <f>IF(_xlfn.XLOOKUP(TimeSheet_April[[#This Row],[Date(s)]],Holidays[Date],Holidays[Event])=0,"",_xlfn.XLOOKUP(TimeSheet_April[[#This Row],[Date(s)]],Holidays[Date],Holidays[Event]))</f>
        <v/>
      </c>
      <c r="I18" s="329"/>
      <c r="J18" s="160">
        <f t="shared" si="0"/>
        <v>0</v>
      </c>
      <c r="K18" s="196">
        <f t="shared" si="1"/>
        <v>0</v>
      </c>
      <c r="L18" s="175">
        <f t="shared" si="2"/>
        <v>0</v>
      </c>
    </row>
    <row r="19" spans="1:12" ht="19.899999999999999" customHeight="1" x14ac:dyDescent="0.2">
      <c r="A19" s="123" t="b">
        <f>ISNA(_xlfn.XLOOKUP(TimeSheet_April[[#This Row],[Note For Other Assigned Duties]],Holidays[Event], Holidays[Event]))</f>
        <v>1</v>
      </c>
      <c r="C19" s="324">
        <f t="shared" si="3"/>
        <v>46489</v>
      </c>
      <c r="D19" s="325"/>
      <c r="E19" s="326"/>
      <c r="F19" s="327"/>
      <c r="G19" s="326"/>
      <c r="H19" s="328" t="str">
        <f>IF(_xlfn.XLOOKUP(TimeSheet_April[[#This Row],[Date(s)]],Holidays[Date],Holidays[Event])=0,"",_xlfn.XLOOKUP(TimeSheet_April[[#This Row],[Date(s)]],Holidays[Date],Holidays[Event]))</f>
        <v/>
      </c>
      <c r="I19" s="329"/>
      <c r="J19" s="160">
        <f t="shared" si="0"/>
        <v>0</v>
      </c>
      <c r="K19" s="196">
        <f t="shared" si="1"/>
        <v>0</v>
      </c>
      <c r="L19" s="175">
        <f t="shared" si="2"/>
        <v>0</v>
      </c>
    </row>
    <row r="20" spans="1:12" ht="19.899999999999999" customHeight="1" x14ac:dyDescent="0.2">
      <c r="A20" s="123" t="b">
        <f>ISNA(_xlfn.XLOOKUP(TimeSheet_April[[#This Row],[Note For Other Assigned Duties]],Holidays[Event], Holidays[Event]))</f>
        <v>1</v>
      </c>
      <c r="C20" s="324">
        <f t="shared" si="3"/>
        <v>46490</v>
      </c>
      <c r="D20" s="325"/>
      <c r="E20" s="326"/>
      <c r="F20" s="327"/>
      <c r="G20" s="326"/>
      <c r="H20" s="328" t="str">
        <f>IF(_xlfn.XLOOKUP(TimeSheet_April[[#This Row],[Date(s)]],Holidays[Date],Holidays[Event])=0,"",_xlfn.XLOOKUP(TimeSheet_April[[#This Row],[Date(s)]],Holidays[Date],Holidays[Event]))</f>
        <v/>
      </c>
      <c r="I20" s="329"/>
      <c r="J20" s="160">
        <f t="shared" si="0"/>
        <v>0</v>
      </c>
      <c r="K20" s="196">
        <f t="shared" si="1"/>
        <v>0</v>
      </c>
      <c r="L20" s="175">
        <f t="shared" si="2"/>
        <v>0</v>
      </c>
    </row>
    <row r="21" spans="1:12" ht="19.899999999999999" customHeight="1" x14ac:dyDescent="0.2">
      <c r="A21" s="123" t="b">
        <f>ISNA(_xlfn.XLOOKUP(TimeSheet_April[[#This Row],[Note For Other Assigned Duties]],Holidays[Event], Holidays[Event]))</f>
        <v>1</v>
      </c>
      <c r="C21" s="324">
        <f t="shared" si="3"/>
        <v>46491</v>
      </c>
      <c r="D21" s="325"/>
      <c r="E21" s="326"/>
      <c r="F21" s="327"/>
      <c r="G21" s="326"/>
      <c r="H21" s="328" t="str">
        <f>IF(_xlfn.XLOOKUP(TimeSheet_April[[#This Row],[Date(s)]],Holidays[Date],Holidays[Event])=0,"",_xlfn.XLOOKUP(TimeSheet_April[[#This Row],[Date(s)]],Holidays[Date],Holidays[Event]))</f>
        <v/>
      </c>
      <c r="I21" s="329"/>
      <c r="J21" s="160">
        <f t="shared" si="0"/>
        <v>0</v>
      </c>
      <c r="K21" s="196">
        <f t="shared" si="1"/>
        <v>0</v>
      </c>
      <c r="L21" s="175">
        <f t="shared" si="2"/>
        <v>0</v>
      </c>
    </row>
    <row r="22" spans="1:12" ht="19.899999999999999" customHeight="1" x14ac:dyDescent="0.2">
      <c r="A22" s="123" t="b">
        <f>ISNA(_xlfn.XLOOKUP(TimeSheet_April[[#This Row],[Note For Other Assigned Duties]],Holidays[Event], Holidays[Event]))</f>
        <v>1</v>
      </c>
      <c r="C22" s="324">
        <f t="shared" si="3"/>
        <v>46492</v>
      </c>
      <c r="D22" s="325"/>
      <c r="E22" s="326"/>
      <c r="F22" s="327"/>
      <c r="G22" s="326"/>
      <c r="H22" s="328" t="str">
        <f>IF(_xlfn.XLOOKUP(TimeSheet_April[[#This Row],[Date(s)]],Holidays[Date],Holidays[Event])=0,"",_xlfn.XLOOKUP(TimeSheet_April[[#This Row],[Date(s)]],Holidays[Date],Holidays[Event]))</f>
        <v/>
      </c>
      <c r="I22" s="329"/>
      <c r="J22" s="160">
        <f t="shared" si="0"/>
        <v>0</v>
      </c>
      <c r="K22" s="196">
        <f t="shared" si="1"/>
        <v>0</v>
      </c>
      <c r="L22" s="175">
        <f t="shared" si="2"/>
        <v>0</v>
      </c>
    </row>
    <row r="23" spans="1:12" ht="19.899999999999999" customHeight="1" x14ac:dyDescent="0.2">
      <c r="A23" s="123" t="b">
        <f>ISNA(_xlfn.XLOOKUP(TimeSheet_April[[#This Row],[Note For Other Assigned Duties]],Holidays[Event], Holidays[Event]))</f>
        <v>1</v>
      </c>
      <c r="C23" s="324">
        <f t="shared" si="3"/>
        <v>46493</v>
      </c>
      <c r="D23" s="325"/>
      <c r="E23" s="326"/>
      <c r="F23" s="327"/>
      <c r="G23" s="326"/>
      <c r="H23" s="328" t="str">
        <f>IF(_xlfn.XLOOKUP(TimeSheet_April[[#This Row],[Date(s)]],Holidays[Date],Holidays[Event])=0,"",_xlfn.XLOOKUP(TimeSheet_April[[#This Row],[Date(s)]],Holidays[Date],Holidays[Event]))</f>
        <v/>
      </c>
      <c r="I23" s="329"/>
      <c r="J23" s="160">
        <f t="shared" si="0"/>
        <v>0</v>
      </c>
      <c r="K23" s="196">
        <f t="shared" si="1"/>
        <v>0</v>
      </c>
      <c r="L23" s="175">
        <f t="shared" si="2"/>
        <v>0</v>
      </c>
    </row>
    <row r="24" spans="1:12" ht="19.899999999999999" customHeight="1" x14ac:dyDescent="0.2">
      <c r="A24" s="123" t="b">
        <f>ISNA(_xlfn.XLOOKUP(TimeSheet_April[[#This Row],[Note For Other Assigned Duties]],Holidays[Event], Holidays[Event]))</f>
        <v>1</v>
      </c>
      <c r="C24" s="324">
        <f t="shared" si="3"/>
        <v>46494</v>
      </c>
      <c r="D24" s="325"/>
      <c r="E24" s="326"/>
      <c r="F24" s="327"/>
      <c r="G24" s="326"/>
      <c r="H24" s="328" t="str">
        <f>IF(_xlfn.XLOOKUP(TimeSheet_April[[#This Row],[Date(s)]],Holidays[Date],Holidays[Event])=0,"",_xlfn.XLOOKUP(TimeSheet_April[[#This Row],[Date(s)]],Holidays[Date],Holidays[Event]))</f>
        <v/>
      </c>
      <c r="I24" s="329"/>
      <c r="J24" s="160">
        <f t="shared" si="0"/>
        <v>0</v>
      </c>
      <c r="K24" s="196">
        <f t="shared" si="1"/>
        <v>0</v>
      </c>
      <c r="L24" s="175">
        <f t="shared" si="2"/>
        <v>0</v>
      </c>
    </row>
    <row r="25" spans="1:12" ht="19.899999999999999" customHeight="1" x14ac:dyDescent="0.2">
      <c r="A25" s="123" t="b">
        <f>ISNA(_xlfn.XLOOKUP(TimeSheet_April[[#This Row],[Note For Other Assigned Duties]],Holidays[Event], Holidays[Event]))</f>
        <v>1</v>
      </c>
      <c r="C25" s="324">
        <f t="shared" si="3"/>
        <v>46495</v>
      </c>
      <c r="D25" s="325"/>
      <c r="E25" s="326"/>
      <c r="F25" s="327"/>
      <c r="G25" s="326"/>
      <c r="H25" s="328" t="str">
        <f>IF(_xlfn.XLOOKUP(TimeSheet_April[[#This Row],[Date(s)]],Holidays[Date],Holidays[Event])=0,"",_xlfn.XLOOKUP(TimeSheet_April[[#This Row],[Date(s)]],Holidays[Date],Holidays[Event]))</f>
        <v/>
      </c>
      <c r="I25" s="329"/>
      <c r="J25" s="160">
        <f t="shared" si="0"/>
        <v>0</v>
      </c>
      <c r="K25" s="196">
        <f t="shared" si="1"/>
        <v>0</v>
      </c>
      <c r="L25" s="175">
        <f t="shared" si="2"/>
        <v>0</v>
      </c>
    </row>
    <row r="26" spans="1:12" ht="19.899999999999999" customHeight="1" x14ac:dyDescent="0.2">
      <c r="A26" s="123" t="b">
        <f>ISNA(_xlfn.XLOOKUP(TimeSheet_April[[#This Row],[Note For Other Assigned Duties]],Holidays[Event], Holidays[Event]))</f>
        <v>1</v>
      </c>
      <c r="C26" s="324">
        <f t="shared" si="3"/>
        <v>46496</v>
      </c>
      <c r="D26" s="325"/>
      <c r="E26" s="326"/>
      <c r="F26" s="327"/>
      <c r="G26" s="326"/>
      <c r="H26" s="328" t="str">
        <f>IF(_xlfn.XLOOKUP(TimeSheet_April[[#This Row],[Date(s)]],Holidays[Date],Holidays[Event])=0,"",_xlfn.XLOOKUP(TimeSheet_April[[#This Row],[Date(s)]],Holidays[Date],Holidays[Event]))</f>
        <v/>
      </c>
      <c r="I26" s="329"/>
      <c r="J26" s="160">
        <f t="shared" si="0"/>
        <v>0</v>
      </c>
      <c r="K26" s="196">
        <f t="shared" si="1"/>
        <v>0</v>
      </c>
      <c r="L26" s="175">
        <f t="shared" si="2"/>
        <v>0</v>
      </c>
    </row>
    <row r="27" spans="1:12" ht="19.899999999999999" customHeight="1" x14ac:dyDescent="0.2">
      <c r="A27" s="123" t="b">
        <f>ISNA(_xlfn.XLOOKUP(TimeSheet_April[[#This Row],[Note For Other Assigned Duties]],Holidays[Event], Holidays[Event]))</f>
        <v>1</v>
      </c>
      <c r="C27" s="324">
        <f t="shared" si="3"/>
        <v>46497</v>
      </c>
      <c r="D27" s="325"/>
      <c r="E27" s="326"/>
      <c r="F27" s="327"/>
      <c r="G27" s="326"/>
      <c r="H27" s="328" t="str">
        <f>IF(_xlfn.XLOOKUP(TimeSheet_April[[#This Row],[Date(s)]],Holidays[Date],Holidays[Event])=0,"",_xlfn.XLOOKUP(TimeSheet_April[[#This Row],[Date(s)]],Holidays[Date],Holidays[Event]))</f>
        <v/>
      </c>
      <c r="I27" s="329"/>
      <c r="J27" s="160">
        <f t="shared" si="0"/>
        <v>0</v>
      </c>
      <c r="K27" s="196">
        <f t="shared" si="1"/>
        <v>0</v>
      </c>
      <c r="L27" s="175">
        <f t="shared" si="2"/>
        <v>0</v>
      </c>
    </row>
    <row r="28" spans="1:12" ht="19.899999999999999" customHeight="1" x14ac:dyDescent="0.2">
      <c r="A28" s="123" t="b">
        <f>ISNA(_xlfn.XLOOKUP(TimeSheet_April[[#This Row],[Note For Other Assigned Duties]],Holidays[Event], Holidays[Event]))</f>
        <v>1</v>
      </c>
      <c r="C28" s="324">
        <f t="shared" si="3"/>
        <v>46498</v>
      </c>
      <c r="D28" s="325"/>
      <c r="E28" s="326"/>
      <c r="F28" s="327"/>
      <c r="G28" s="326"/>
      <c r="H28" s="328" t="str">
        <f>IF(_xlfn.XLOOKUP(TimeSheet_April[[#This Row],[Date(s)]],Holidays[Date],Holidays[Event])=0,"",_xlfn.XLOOKUP(TimeSheet_April[[#This Row],[Date(s)]],Holidays[Date],Holidays[Event]))</f>
        <v/>
      </c>
      <c r="I28" s="329"/>
      <c r="J28" s="160">
        <f t="shared" si="0"/>
        <v>0</v>
      </c>
      <c r="K28" s="196">
        <f t="shared" si="1"/>
        <v>0</v>
      </c>
      <c r="L28" s="175">
        <f t="shared" si="2"/>
        <v>0</v>
      </c>
    </row>
    <row r="29" spans="1:12" ht="19.899999999999999" customHeight="1" x14ac:dyDescent="0.2">
      <c r="A29" s="123" t="b">
        <f>ISNA(_xlfn.XLOOKUP(TimeSheet_April[[#This Row],[Note For Other Assigned Duties]],Holidays[Event], Holidays[Event]))</f>
        <v>1</v>
      </c>
      <c r="C29" s="324">
        <f t="shared" si="3"/>
        <v>46499</v>
      </c>
      <c r="D29" s="325"/>
      <c r="E29" s="326"/>
      <c r="F29" s="327"/>
      <c r="G29" s="326"/>
      <c r="H29" s="328" t="str">
        <f>IF(_xlfn.XLOOKUP(TimeSheet_April[[#This Row],[Date(s)]],Holidays[Date],Holidays[Event])=0,"",_xlfn.XLOOKUP(TimeSheet_April[[#This Row],[Date(s)]],Holidays[Date],Holidays[Event]))</f>
        <v/>
      </c>
      <c r="I29" s="329"/>
      <c r="J29" s="160">
        <f t="shared" si="0"/>
        <v>0</v>
      </c>
      <c r="K29" s="196">
        <f t="shared" si="1"/>
        <v>0</v>
      </c>
      <c r="L29" s="175">
        <f t="shared" si="2"/>
        <v>0</v>
      </c>
    </row>
    <row r="30" spans="1:12" ht="19.899999999999999" customHeight="1" x14ac:dyDescent="0.2">
      <c r="A30" s="123" t="b">
        <f>ISNA(_xlfn.XLOOKUP(TimeSheet_April[[#This Row],[Note For Other Assigned Duties]],Holidays[Event], Holidays[Event]))</f>
        <v>1</v>
      </c>
      <c r="C30" s="324">
        <f t="shared" si="3"/>
        <v>46500</v>
      </c>
      <c r="D30" s="325"/>
      <c r="E30" s="326"/>
      <c r="F30" s="327"/>
      <c r="G30" s="326"/>
      <c r="H30" s="328" t="str">
        <f>IF(_xlfn.XLOOKUP(TimeSheet_April[[#This Row],[Date(s)]],Holidays[Date],Holidays[Event])=0,"",_xlfn.XLOOKUP(TimeSheet_April[[#This Row],[Date(s)]],Holidays[Date],Holidays[Event]))</f>
        <v/>
      </c>
      <c r="I30" s="329"/>
      <c r="J30" s="160">
        <f t="shared" si="0"/>
        <v>0</v>
      </c>
      <c r="K30" s="196">
        <f t="shared" si="1"/>
        <v>0</v>
      </c>
      <c r="L30" s="175">
        <f t="shared" si="2"/>
        <v>0</v>
      </c>
    </row>
    <row r="31" spans="1:12" ht="19.899999999999999" customHeight="1" x14ac:dyDescent="0.2">
      <c r="A31" s="123" t="b">
        <f>ISNA(_xlfn.XLOOKUP(TimeSheet_April[[#This Row],[Note For Other Assigned Duties]],Holidays[Event], Holidays[Event]))</f>
        <v>1</v>
      </c>
      <c r="C31" s="324">
        <f t="shared" si="3"/>
        <v>46501</v>
      </c>
      <c r="D31" s="325"/>
      <c r="E31" s="326"/>
      <c r="F31" s="327"/>
      <c r="G31" s="326"/>
      <c r="H31" s="328" t="str">
        <f>IF(_xlfn.XLOOKUP(TimeSheet_April[[#This Row],[Date(s)]],Holidays[Date],Holidays[Event])=0,"",_xlfn.XLOOKUP(TimeSheet_April[[#This Row],[Date(s)]],Holidays[Date],Holidays[Event]))</f>
        <v/>
      </c>
      <c r="I31" s="329"/>
      <c r="J31" s="160">
        <f t="shared" si="0"/>
        <v>0</v>
      </c>
      <c r="K31" s="196">
        <f t="shared" si="1"/>
        <v>0</v>
      </c>
      <c r="L31" s="175">
        <f t="shared" si="2"/>
        <v>0</v>
      </c>
    </row>
    <row r="32" spans="1:12" ht="19.899999999999999" customHeight="1" x14ac:dyDescent="0.2">
      <c r="A32" s="123" t="b">
        <f>ISNA(_xlfn.XLOOKUP(TimeSheet_April[[#This Row],[Note For Other Assigned Duties]],Holidays[Event], Holidays[Event]))</f>
        <v>1</v>
      </c>
      <c r="C32" s="324">
        <f t="shared" si="3"/>
        <v>46502</v>
      </c>
      <c r="D32" s="325"/>
      <c r="E32" s="326"/>
      <c r="F32" s="327"/>
      <c r="G32" s="326"/>
      <c r="H32" s="328" t="str">
        <f>IF(_xlfn.XLOOKUP(TimeSheet_April[[#This Row],[Date(s)]],Holidays[Date],Holidays[Event])=0,"",_xlfn.XLOOKUP(TimeSheet_April[[#This Row],[Date(s)]],Holidays[Date],Holidays[Event]))</f>
        <v/>
      </c>
      <c r="I32" s="329"/>
      <c r="J32" s="160">
        <f t="shared" si="0"/>
        <v>0</v>
      </c>
      <c r="K32" s="196">
        <f t="shared" si="1"/>
        <v>0</v>
      </c>
      <c r="L32" s="175">
        <f t="shared" si="2"/>
        <v>0</v>
      </c>
    </row>
    <row r="33" spans="1:12" ht="19.899999999999999" customHeight="1" x14ac:dyDescent="0.2">
      <c r="A33" s="123" t="b">
        <f>ISNA(_xlfn.XLOOKUP(TimeSheet_April[[#This Row],[Note For Other Assigned Duties]],Holidays[Event], Holidays[Event]))</f>
        <v>1</v>
      </c>
      <c r="C33" s="324">
        <f t="shared" si="3"/>
        <v>46503</v>
      </c>
      <c r="D33" s="325"/>
      <c r="E33" s="326"/>
      <c r="F33" s="327"/>
      <c r="G33" s="326"/>
      <c r="H33" s="328" t="str">
        <f>IF(_xlfn.XLOOKUP(TimeSheet_April[[#This Row],[Date(s)]],Holidays[Date],Holidays[Event])=0,"",_xlfn.XLOOKUP(TimeSheet_April[[#This Row],[Date(s)]],Holidays[Date],Holidays[Event]))</f>
        <v/>
      </c>
      <c r="I33" s="329"/>
      <c r="J33" s="160">
        <f t="shared" si="0"/>
        <v>0</v>
      </c>
      <c r="K33" s="196">
        <f t="shared" si="1"/>
        <v>0</v>
      </c>
      <c r="L33" s="175">
        <f t="shared" si="2"/>
        <v>0</v>
      </c>
    </row>
    <row r="34" spans="1:12" ht="19.899999999999999" customHeight="1" x14ac:dyDescent="0.2">
      <c r="A34" s="123" t="b">
        <f>ISNA(_xlfn.XLOOKUP(TimeSheet_April[[#This Row],[Note For Other Assigned Duties]],Holidays[Event], Holidays[Event]))</f>
        <v>1</v>
      </c>
      <c r="C34" s="324">
        <f t="shared" si="3"/>
        <v>46504</v>
      </c>
      <c r="D34" s="325"/>
      <c r="E34" s="326"/>
      <c r="F34" s="327"/>
      <c r="G34" s="326"/>
      <c r="H34" s="328" t="str">
        <f>IF(_xlfn.XLOOKUP(TimeSheet_April[[#This Row],[Date(s)]],Holidays[Date],Holidays[Event])=0,"",_xlfn.XLOOKUP(TimeSheet_April[[#This Row],[Date(s)]],Holidays[Date],Holidays[Event]))</f>
        <v/>
      </c>
      <c r="I34" s="329"/>
      <c r="J34" s="160">
        <f t="shared" si="0"/>
        <v>0</v>
      </c>
      <c r="K34" s="196">
        <f t="shared" si="1"/>
        <v>0</v>
      </c>
      <c r="L34" s="175">
        <f t="shared" si="2"/>
        <v>0</v>
      </c>
    </row>
    <row r="35" spans="1:12" ht="19.899999999999999" customHeight="1" x14ac:dyDescent="0.2">
      <c r="A35" s="123" t="b">
        <f>ISNA(_xlfn.XLOOKUP(TimeSheet_April[[#This Row],[Note For Other Assigned Duties]],Holidays[Event], Holidays[Event]))</f>
        <v>1</v>
      </c>
      <c r="C35" s="324">
        <f t="shared" si="3"/>
        <v>46505</v>
      </c>
      <c r="D35" s="325"/>
      <c r="E35" s="326"/>
      <c r="F35" s="327"/>
      <c r="G35" s="326"/>
      <c r="H35" s="328" t="str">
        <f>IF(_xlfn.XLOOKUP(TimeSheet_April[[#This Row],[Date(s)]],Holidays[Date],Holidays[Event])=0,"",_xlfn.XLOOKUP(TimeSheet_April[[#This Row],[Date(s)]],Holidays[Date],Holidays[Event]))</f>
        <v/>
      </c>
      <c r="I35" s="329"/>
      <c r="J35" s="160">
        <f t="shared" si="0"/>
        <v>0</v>
      </c>
      <c r="K35" s="196">
        <f t="shared" si="1"/>
        <v>0</v>
      </c>
      <c r="L35" s="175">
        <f t="shared" si="2"/>
        <v>0</v>
      </c>
    </row>
    <row r="36" spans="1:12" ht="19.899999999999999" customHeight="1" x14ac:dyDescent="0.2">
      <c r="A36" s="123" t="b">
        <f>ISNA(_xlfn.XLOOKUP(TimeSheet_April[[#This Row],[Note For Other Assigned Duties]],Holidays[Event], Holidays[Event]))</f>
        <v>1</v>
      </c>
      <c r="C36" s="324">
        <f t="shared" si="3"/>
        <v>46506</v>
      </c>
      <c r="D36" s="325"/>
      <c r="E36" s="326"/>
      <c r="F36" s="327"/>
      <c r="G36" s="326"/>
      <c r="H36" s="328" t="str">
        <f>IF(_xlfn.XLOOKUP(TimeSheet_April[[#This Row],[Date(s)]],Holidays[Date],Holidays[Event])=0,"",_xlfn.XLOOKUP(TimeSheet_April[[#This Row],[Date(s)]],Holidays[Date],Holidays[Event]))</f>
        <v/>
      </c>
      <c r="I36" s="329"/>
      <c r="J36" s="160">
        <f t="shared" si="0"/>
        <v>0</v>
      </c>
      <c r="K36" s="196">
        <f t="shared" si="1"/>
        <v>0</v>
      </c>
      <c r="L36" s="175">
        <f t="shared" si="2"/>
        <v>0</v>
      </c>
    </row>
    <row r="37" spans="1:12" ht="19.899999999999999" customHeight="1" thickBot="1" x14ac:dyDescent="0.25">
      <c r="A37" s="123" t="b">
        <f>ISNA(_xlfn.XLOOKUP(TimeSheet_April[[#This Row],[Note For Other Assigned Duties]],Holidays[Event], Holidays[Event]))</f>
        <v>1</v>
      </c>
      <c r="C37" s="333">
        <f t="shared" si="3"/>
        <v>46507</v>
      </c>
      <c r="D37" s="334"/>
      <c r="E37" s="335"/>
      <c r="F37" s="336"/>
      <c r="G37" s="335"/>
      <c r="H37" s="337" t="str">
        <f>IF(_xlfn.XLOOKUP(TimeSheet_April[[#This Row],[Date(s)]],Holidays[Date],Holidays[Event])=0,"",_xlfn.XLOOKUP(TimeSheet_April[[#This Row],[Date(s)]],Holidays[Date],Holidays[Event]))</f>
        <v/>
      </c>
      <c r="I37" s="338"/>
      <c r="J37" s="159">
        <f t="shared" si="0"/>
        <v>0</v>
      </c>
      <c r="K37" s="344">
        <f t="shared" si="1"/>
        <v>0</v>
      </c>
      <c r="L37" s="176">
        <f t="shared" si="2"/>
        <v>0</v>
      </c>
    </row>
    <row r="38" spans="1:12" ht="19.899999999999999" customHeight="1" thickTop="1" x14ac:dyDescent="0.2">
      <c r="B38" s="168"/>
      <c r="C38" s="168"/>
      <c r="D38" s="168"/>
      <c r="E38" s="168"/>
      <c r="F38" s="168"/>
      <c r="G38" s="168"/>
      <c r="H38" s="168"/>
      <c r="I38" s="168"/>
      <c r="J38" s="135"/>
      <c r="K38" s="168"/>
      <c r="L38" s="167"/>
    </row>
  </sheetData>
  <sheetProtection algorithmName="SHA-512" hashValue="NQrdM7HkX5e9gJP7vJOoG0vOGpUBvPV49skxvmHoUOD4XpSgiDyHf0K8PGnUKA4xsJXn6QhsBveMrwA4dB2Kqw==" saltValue="wo/2jKHebyMlLCytHwS/Vw==" spinCount="100000" sheet="1" objects="1" scenarios="1"/>
  <mergeCells count="12">
    <mergeCell ref="C1:J1"/>
    <mergeCell ref="K1:L1"/>
    <mergeCell ref="K2:L2"/>
    <mergeCell ref="K3:L3"/>
    <mergeCell ref="K4:L4"/>
    <mergeCell ref="D3:F3"/>
    <mergeCell ref="G4:H4"/>
    <mergeCell ref="K5:L5"/>
    <mergeCell ref="K6:L6"/>
    <mergeCell ref="I2:I3"/>
    <mergeCell ref="J2:J3"/>
    <mergeCell ref="J4:J5"/>
  </mergeCells>
  <phoneticPr fontId="99" type="noConversion"/>
  <conditionalFormatting sqref="C8:I37">
    <cfRule type="expression" dxfId="3" priority="1">
      <formula>OR(IF(WEEKDAY($C8)=1,1),IF(WEEKDAY($C8)=7,1),IF($A8=FALSE,1))</formula>
    </cfRule>
  </conditionalFormatting>
  <dataValidations count="19">
    <dataValidation allowBlank="1" showErrorMessage="1" sqref="B2:B1048576 G5:H6 J2 G2:H3 J35:J38 N5:O7 N10:R37 S7:XFD37 Q7:R9 M38:XFD1048576 Q1:XFD6 O1:O2 K8:M37 K38:L38 C39:L1048576 M1:M6 P1:P7 I31:I32 I34:I35 I27:I28 I9:I14 I18 I24:I25 I20:I21 C8:G38" xr:uid="{00000000-0002-0000-1600-000000000000}"/>
    <dataValidation allowBlank="1" showInputMessage="1" showErrorMessage="1" prompt="Use this worksheet to track hours worked in a work week. Enter Date and Times in TimeSheet table. Total Hours, Regular Hours and Overtime Hours are automatically calculated" sqref="B1" xr:uid="{00000000-0002-0000-1600-000001000000}"/>
    <dataValidation allowBlank="1" showInputMessage="1" showErrorMessage="1" prompt="Enter Teacher and School details in cells below" sqref="C1" xr:uid="{00000000-0002-0000-1600-000002000000}"/>
    <dataValidation allowBlank="1" showInputMessage="1" showErrorMessage="1" prompt="Enter Teacher Name and FTE in cells to the right" sqref="C2" xr:uid="{00000000-0002-0000-1600-000003000000}"/>
    <dataValidation allowBlank="1" showInputMessage="1" showErrorMessage="1" prompt="Enter Teacher Name in this cell" sqref="D2" xr:uid="{00000000-0002-0000-1600-000004000000}"/>
    <dataValidation allowBlank="1" showInputMessage="1" showErrorMessage="1" prompt="Enter Teacher's FTE in this cell" sqref="E2" xr:uid="{00000000-0002-0000-1600-000005000000}"/>
    <dataValidation allowBlank="1" showInputMessage="1" showErrorMessage="1" prompt="Enter School Name in cell to the right" sqref="C3" xr:uid="{00000000-0002-0000-1600-000006000000}"/>
    <dataValidation allowBlank="1" showInputMessage="1" showErrorMessage="1" prompt="Enter School Name in this cell" sqref="D3" xr:uid="{00000000-0002-0000-1600-000007000000}"/>
    <dataValidation allowBlank="1" showInputMessage="1" showErrorMessage="1" prompt="Enter Total Assignable Hours in cell below" sqref="C5" xr:uid="{00000000-0002-0000-1600-000008000000}"/>
    <dataValidation allowBlank="1" showInputMessage="1" showErrorMessage="1" prompt="Total Assignable Hours Worked are automatically calculated in cell below" sqref="E5" xr:uid="{00000000-0002-0000-1600-000009000000}"/>
    <dataValidation allowBlank="1" showInputMessage="1" showErrorMessage="1" prompt="Regular Hours are automatically calculated in cell below" sqref="D5" xr:uid="{00000000-0002-0000-1600-00000A000000}"/>
    <dataValidation allowBlank="1" showInputMessage="1" showErrorMessage="1" prompt="Enter Total Work Week Hours in this cell" sqref="C6" xr:uid="{00000000-0002-0000-1600-00000B000000}"/>
    <dataValidation allowBlank="1" showInputMessage="1" showErrorMessage="1" prompt="Total Hours Worked are automatically calculated in this cell" sqref="D6:E6" xr:uid="{00000000-0002-0000-1600-00000C000000}"/>
    <dataValidation allowBlank="1" showInputMessage="1" showErrorMessage="1" prompt="Enter Date in this column under this heading. Use heading filters to find specific entries" sqref="C7" xr:uid="{00000000-0002-0000-1600-00000D000000}"/>
    <dataValidation allowBlank="1" showInputMessage="1" showErrorMessage="1" prompt="Enter Assigned Time After School in this column under this heading." sqref="I7 J8:J34" xr:uid="{00000000-0002-0000-1600-00000E000000}"/>
    <dataValidation allowBlank="1" showInputMessage="1" showErrorMessage="1" prompt="Assigned Hours Worked are automatically calculated in this column under this heading." sqref="K7:L7" xr:uid="{00000000-0002-0000-1600-00000F000000}"/>
    <dataValidation allowBlank="1" showInputMessage="1" showErrorMessage="1" prompt="Total Assignable Hours Worked to date automatically calculated in this cell." sqref="F6 J6" xr:uid="{00000000-0002-0000-1600-000010000000}"/>
    <dataValidation allowBlank="1" showInputMessage="1" showErrorMessage="1" prompt="Total Assignable Hours Worked to date are automatically calculated in cell below" sqref="J4 F5" xr:uid="{00000000-0002-0000-1600-000011000000}"/>
    <dataValidation allowBlank="1" showInputMessage="1" showErrorMessage="1" prompt="adsfa" sqref="I2" xr:uid="{00000000-0002-0000-1600-000012000000}"/>
  </dataValidations>
  <hyperlinks>
    <hyperlink ref="K2" location="'Mon-Day 1-S1'!Print_Titles" display="MON | Day 1 - Sem 1" xr:uid="{00000000-0004-0000-1600-000000000000}"/>
    <hyperlink ref="K3" location="'Tue-Day 2-S1'!Print_Titles" display="TUE | Day 2 - Sem 1" xr:uid="{00000000-0004-0000-1600-000001000000}"/>
    <hyperlink ref="K4" location="'Wed-Day 3-S1'!Print_Titles" display="WED | Day 3 - Sem 1" xr:uid="{00000000-0004-0000-1600-000002000000}"/>
    <hyperlink ref="K5" location="'Thu-Day 4-S1'!Print_Titles" display="THU | Day 4 - Sem 1" xr:uid="{00000000-0004-0000-1600-000003000000}"/>
    <hyperlink ref="K6" location="'Fri-Day 5-S1'!Print_Titles" display="FRI | Day 5 - Sem 1" xr:uid="{00000000-0004-0000-1600-000004000000}"/>
    <hyperlink ref="N2" location="'Day 6'!A1" display="Day 6 - Sem 1" xr:uid="{00000000-0004-0000-1600-000005000000}"/>
    <hyperlink ref="N3" location="'Early Dismissal 1'!A1" display="Early Out 1 - Sem 1" xr:uid="{00000000-0004-0000-1600-000006000000}"/>
    <hyperlink ref="N4" location="'Early Dismissal 2'!A1" display="Early Out 2 - Sem 1" xr:uid="{00000000-0004-0000-1600-000007000000}"/>
    <hyperlink ref="K2:L2" location="'Mon-Day 1'!A1" display="MON | Day 1 - Sem 1" xr:uid="{00000000-0004-0000-1600-000008000000}"/>
    <hyperlink ref="K3:L3" location="'Tue-Day 2'!A1" display="TUE | Day 2 - Sem 1" xr:uid="{00000000-0004-0000-1600-000009000000}"/>
    <hyperlink ref="K4:L4" location="'Wed-Day 3'!A1" display="WED | Day 3 - Sem 1" xr:uid="{00000000-0004-0000-1600-00000A000000}"/>
    <hyperlink ref="K5:L5" location="'Thu-Day 4'!A1" display="THU | Day 4 - Sem 1" xr:uid="{00000000-0004-0000-1600-00000B000000}"/>
    <hyperlink ref="K6:L6" location="'Fri-Day 5'!A1" display="FRI | Day 5 - Sem 1" xr:uid="{00000000-0004-0000-1600-00000C000000}"/>
  </hyperlinks>
  <printOptions horizontalCentered="1"/>
  <pageMargins left="0.25" right="0.25" top="0.75" bottom="0.75" header="0.3" footer="0.3"/>
  <pageSetup scale="70"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2833F8FC-AAF8-41DD-B744-6EE020AB60A9}">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AA992996-29DB-44E5-B694-F87D7E976123}">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theme="4"/>
    <pageSetUpPr fitToPage="1"/>
  </sheetPr>
  <dimension ref="A1:P39"/>
  <sheetViews>
    <sheetView showGridLines="0" zoomScale="75" zoomScaleNormal="75" zoomScalePageLayoutView="75" workbookViewId="0">
      <pane xSplit="15" ySplit="7" topLeftCell="P8" activePane="bottomRight" state="frozen"/>
      <selection sqref="A1:A1048576"/>
      <selection pane="topRight" sqref="A1:A1048576"/>
      <selection pane="bottomLeft" sqref="A1:A1048576"/>
      <selection pane="bottomRight" activeCell="H15" sqref="H15"/>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0.875" style="123" customWidth="1"/>
    <col min="9" max="9" width="15.875" style="123" customWidth="1"/>
    <col min="10" max="10" width="17.125" style="157" customWidth="1"/>
    <col min="11" max="11" width="12.125" style="123" customWidth="1"/>
    <col min="12" max="12" width="21" style="123" customWidth="1"/>
    <col min="13" max="13" width="13.125" style="123" customWidth="1"/>
    <col min="14" max="14" width="14.875" style="123" customWidth="1"/>
    <col min="15" max="15" width="9.875" style="123" customWidth="1"/>
    <col min="16" max="16" width="1.875" style="123" customWidth="1"/>
    <col min="17" max="16384" width="9" style="123"/>
  </cols>
  <sheetData>
    <row r="1" spans="1:16" ht="35.25" customHeight="1" thickTop="1" thickBot="1" x14ac:dyDescent="0.45">
      <c r="C1" s="566" t="s">
        <v>79</v>
      </c>
      <c r="D1" s="566"/>
      <c r="E1" s="566"/>
      <c r="F1" s="566"/>
      <c r="G1" s="566"/>
      <c r="H1" s="566"/>
      <c r="I1" s="566"/>
      <c r="J1" s="567"/>
      <c r="K1" s="546" t="s">
        <v>20</v>
      </c>
      <c r="L1" s="547"/>
      <c r="M1" s="156" t="s">
        <v>17</v>
      </c>
      <c r="N1" s="106" t="s">
        <v>20</v>
      </c>
      <c r="O1" s="156" t="s">
        <v>17</v>
      </c>
      <c r="P1" s="136"/>
    </row>
    <row r="2" spans="1:16" ht="46.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46.5"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8" customHeight="1" thickBot="1" x14ac:dyDescent="0.25">
      <c r="C4" s="146" t="s">
        <v>119</v>
      </c>
      <c r="D4" s="200">
        <f>'Detailed Summary'!H3</f>
        <v>0</v>
      </c>
      <c r="E4" s="146" t="s">
        <v>82</v>
      </c>
      <c r="F4" s="145">
        <f>IFERROR(E2*1200,0)</f>
        <v>1200</v>
      </c>
      <c r="G4" s="556" t="s">
        <v>181</v>
      </c>
      <c r="H4" s="557"/>
      <c r="I4" s="145">
        <f>April!C6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185">
        <f>SUM(J8:J38)/60</f>
        <v>0</v>
      </c>
      <c r="E6" s="187">
        <f>SUM(L8:L38)</f>
        <v>0</v>
      </c>
      <c r="F6" s="122">
        <f>April!F6+E6</f>
        <v>0</v>
      </c>
      <c r="G6" s="124"/>
      <c r="H6" s="124"/>
      <c r="J6" s="163">
        <f>C6</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899999999999999" customHeight="1" x14ac:dyDescent="0.2">
      <c r="A8" s="123" t="b">
        <f>ISNA(_xlfn.XLOOKUP(TimeSheet_May[[#This Row],[Note For Other Assigned Duties]],Holidays[Event], Holidays[Event]))</f>
        <v>1</v>
      </c>
      <c r="C8" s="324">
        <f>+April!C37+1</f>
        <v>46508</v>
      </c>
      <c r="D8" s="325"/>
      <c r="E8" s="326"/>
      <c r="F8" s="327"/>
      <c r="G8" s="326"/>
      <c r="H8" s="328" t="str">
        <f>IF(_xlfn.XLOOKUP(TimeSheet_May[[#This Row],[Date(s)]],Holidays[Date],Holidays[Event])=0,"",_xlfn.XLOOKUP(TimeSheet_May[[#This Row],[Date(s)]],Holidays[Date],Holidays[Event]))</f>
        <v/>
      </c>
      <c r="I8" s="329"/>
      <c r="J8" s="134">
        <f t="shared" ref="J8:J38" si="0">F8</f>
        <v>0</v>
      </c>
      <c r="K8" s="197">
        <f t="shared" ref="K8:K38" si="1">IFERROR(D8+E8+G8+I8,0)</f>
        <v>0</v>
      </c>
      <c r="L8" s="175">
        <f t="shared" ref="L8:L38" si="2">IFERROR(K8/60,0)</f>
        <v>0</v>
      </c>
    </row>
    <row r="9" spans="1:16" ht="19.899999999999999" customHeight="1" x14ac:dyDescent="0.2">
      <c r="A9" s="123" t="b">
        <f>ISNA(_xlfn.XLOOKUP(TimeSheet_May[[#This Row],[Note For Other Assigned Duties]],Holidays[Event], Holidays[Event]))</f>
        <v>1</v>
      </c>
      <c r="C9" s="324">
        <f>+C8+1</f>
        <v>46509</v>
      </c>
      <c r="D9" s="325"/>
      <c r="E9" s="326"/>
      <c r="F9" s="327"/>
      <c r="G9" s="326"/>
      <c r="H9" s="328" t="str">
        <f>IF(_xlfn.XLOOKUP(TimeSheet_May[[#This Row],[Date(s)]],Holidays[Date],Holidays[Event])=0,"",_xlfn.XLOOKUP(TimeSheet_May[[#This Row],[Date(s)]],Holidays[Date],Holidays[Event]))</f>
        <v/>
      </c>
      <c r="I9" s="329"/>
      <c r="J9" s="134">
        <f t="shared" si="0"/>
        <v>0</v>
      </c>
      <c r="K9" s="197">
        <f t="shared" si="1"/>
        <v>0</v>
      </c>
      <c r="L9" s="175">
        <f t="shared" si="2"/>
        <v>0</v>
      </c>
    </row>
    <row r="10" spans="1:16" ht="19.899999999999999" customHeight="1" x14ac:dyDescent="0.2">
      <c r="A10" s="123" t="b">
        <f>ISNA(_xlfn.XLOOKUP(TimeSheet_May[[#This Row],[Note For Other Assigned Duties]],Holidays[Event], Holidays[Event]))</f>
        <v>1</v>
      </c>
      <c r="C10" s="324">
        <f t="shared" ref="C10:C38" si="3">+C9+1</f>
        <v>46510</v>
      </c>
      <c r="D10" s="325"/>
      <c r="E10" s="326"/>
      <c r="F10" s="327"/>
      <c r="G10" s="326"/>
      <c r="H10" s="328" t="str">
        <f>IF(_xlfn.XLOOKUP(TimeSheet_May[[#This Row],[Date(s)]],Holidays[Date],Holidays[Event])=0,"",_xlfn.XLOOKUP(TimeSheet_May[[#This Row],[Date(s)]],Holidays[Date],Holidays[Event]))</f>
        <v/>
      </c>
      <c r="I10" s="329"/>
      <c r="J10" s="134">
        <f t="shared" si="0"/>
        <v>0</v>
      </c>
      <c r="K10" s="197">
        <f t="shared" si="1"/>
        <v>0</v>
      </c>
      <c r="L10" s="175">
        <f t="shared" si="2"/>
        <v>0</v>
      </c>
    </row>
    <row r="11" spans="1:16" ht="19.899999999999999" customHeight="1" x14ac:dyDescent="0.2">
      <c r="A11" s="123" t="b">
        <f>ISNA(_xlfn.XLOOKUP(TimeSheet_May[[#This Row],[Note For Other Assigned Duties]],Holidays[Event], Holidays[Event]))</f>
        <v>1</v>
      </c>
      <c r="C11" s="324">
        <f t="shared" si="3"/>
        <v>46511</v>
      </c>
      <c r="D11" s="325"/>
      <c r="E11" s="326"/>
      <c r="F11" s="327"/>
      <c r="G11" s="326"/>
      <c r="H11" s="328" t="str">
        <f>IF(_xlfn.XLOOKUP(TimeSheet_May[[#This Row],[Date(s)]],Holidays[Date],Holidays[Event])=0,"",_xlfn.XLOOKUP(TimeSheet_May[[#This Row],[Date(s)]],Holidays[Date],Holidays[Event]))</f>
        <v/>
      </c>
      <c r="I11" s="329"/>
      <c r="J11" s="134">
        <f t="shared" si="0"/>
        <v>0</v>
      </c>
      <c r="K11" s="197">
        <f t="shared" si="1"/>
        <v>0</v>
      </c>
      <c r="L11" s="175">
        <f t="shared" si="2"/>
        <v>0</v>
      </c>
    </row>
    <row r="12" spans="1:16" ht="19.899999999999999" customHeight="1" x14ac:dyDescent="0.2">
      <c r="A12" s="123" t="b">
        <f>ISNA(_xlfn.XLOOKUP(TimeSheet_May[[#This Row],[Note For Other Assigned Duties]],Holidays[Event], Holidays[Event]))</f>
        <v>1</v>
      </c>
      <c r="C12" s="324">
        <f t="shared" si="3"/>
        <v>46512</v>
      </c>
      <c r="D12" s="325"/>
      <c r="E12" s="326"/>
      <c r="F12" s="327"/>
      <c r="G12" s="326"/>
      <c r="H12" s="328" t="str">
        <f>IF(_xlfn.XLOOKUP(TimeSheet_May[[#This Row],[Date(s)]],Holidays[Date],Holidays[Event])=0,"",_xlfn.XLOOKUP(TimeSheet_May[[#This Row],[Date(s)]],Holidays[Date],Holidays[Event]))</f>
        <v/>
      </c>
      <c r="I12" s="329"/>
      <c r="J12" s="134">
        <f t="shared" si="0"/>
        <v>0</v>
      </c>
      <c r="K12" s="197">
        <f t="shared" si="1"/>
        <v>0</v>
      </c>
      <c r="L12" s="175">
        <f t="shared" si="2"/>
        <v>0</v>
      </c>
    </row>
    <row r="13" spans="1:16" ht="19.899999999999999" customHeight="1" x14ac:dyDescent="0.2">
      <c r="A13" s="123" t="b">
        <f>ISNA(_xlfn.XLOOKUP(TimeSheet_May[[#This Row],[Note For Other Assigned Duties]],Holidays[Event], Holidays[Event]))</f>
        <v>1</v>
      </c>
      <c r="C13" s="324">
        <f t="shared" si="3"/>
        <v>46513</v>
      </c>
      <c r="D13" s="325"/>
      <c r="E13" s="326"/>
      <c r="F13" s="327"/>
      <c r="G13" s="326"/>
      <c r="H13" s="328" t="str">
        <f>IF(_xlfn.XLOOKUP(TimeSheet_May[[#This Row],[Date(s)]],Holidays[Date],Holidays[Event])=0,"",_xlfn.XLOOKUP(TimeSheet_May[[#This Row],[Date(s)]],Holidays[Date],Holidays[Event]))</f>
        <v/>
      </c>
      <c r="I13" s="329"/>
      <c r="J13" s="134">
        <f t="shared" si="0"/>
        <v>0</v>
      </c>
      <c r="K13" s="197">
        <f t="shared" si="1"/>
        <v>0</v>
      </c>
      <c r="L13" s="175">
        <f t="shared" si="2"/>
        <v>0</v>
      </c>
    </row>
    <row r="14" spans="1:16" ht="19.899999999999999" customHeight="1" x14ac:dyDescent="0.2">
      <c r="A14" s="123" t="b">
        <f>ISNA(_xlfn.XLOOKUP(TimeSheet_May[[#This Row],[Note For Other Assigned Duties]],Holidays[Event], Holidays[Event]))</f>
        <v>1</v>
      </c>
      <c r="C14" s="324">
        <f t="shared" si="3"/>
        <v>46514</v>
      </c>
      <c r="D14" s="325"/>
      <c r="E14" s="326"/>
      <c r="F14" s="327"/>
      <c r="G14" s="326"/>
      <c r="H14" s="328" t="str">
        <f>IF(_xlfn.XLOOKUP(TimeSheet_May[[#This Row],[Date(s)]],Holidays[Date],Holidays[Event])=0,"",_xlfn.XLOOKUP(TimeSheet_May[[#This Row],[Date(s)]],Holidays[Date],Holidays[Event]))</f>
        <v/>
      </c>
      <c r="I14" s="329"/>
      <c r="J14" s="134">
        <f t="shared" si="0"/>
        <v>0</v>
      </c>
      <c r="K14" s="197">
        <f t="shared" si="1"/>
        <v>0</v>
      </c>
      <c r="L14" s="175">
        <f t="shared" si="2"/>
        <v>0</v>
      </c>
    </row>
    <row r="15" spans="1:16" ht="19.899999999999999" customHeight="1" x14ac:dyDescent="0.2">
      <c r="A15" s="123" t="b">
        <f>ISNA(_xlfn.XLOOKUP(TimeSheet_May[[#This Row],[Note For Other Assigned Duties]],Holidays[Event], Holidays[Event]))</f>
        <v>1</v>
      </c>
      <c r="C15" s="324">
        <f t="shared" si="3"/>
        <v>46515</v>
      </c>
      <c r="D15" s="325"/>
      <c r="E15" s="326"/>
      <c r="F15" s="327"/>
      <c r="G15" s="326"/>
      <c r="H15" s="328" t="str">
        <f>IF(_xlfn.XLOOKUP(TimeSheet_May[[#This Row],[Date(s)]],Holidays[Date],Holidays[Event])=0,"",_xlfn.XLOOKUP(TimeSheet_May[[#This Row],[Date(s)]],Holidays[Date],Holidays[Event]))</f>
        <v/>
      </c>
      <c r="I15" s="329"/>
      <c r="J15" s="134">
        <f t="shared" si="0"/>
        <v>0</v>
      </c>
      <c r="K15" s="197">
        <f t="shared" si="1"/>
        <v>0</v>
      </c>
      <c r="L15" s="175">
        <f t="shared" si="2"/>
        <v>0</v>
      </c>
    </row>
    <row r="16" spans="1:16" ht="19.899999999999999" customHeight="1" x14ac:dyDescent="0.2">
      <c r="A16" s="123" t="b">
        <f>ISNA(_xlfn.XLOOKUP(TimeSheet_May[[#This Row],[Note For Other Assigned Duties]],Holidays[Event], Holidays[Event]))</f>
        <v>1</v>
      </c>
      <c r="C16" s="324">
        <f t="shared" si="3"/>
        <v>46516</v>
      </c>
      <c r="D16" s="325"/>
      <c r="E16" s="326"/>
      <c r="F16" s="327"/>
      <c r="G16" s="326"/>
      <c r="H16" s="328" t="str">
        <f>IF(_xlfn.XLOOKUP(TimeSheet_May[[#This Row],[Date(s)]],Holidays[Date],Holidays[Event])=0,"",_xlfn.XLOOKUP(TimeSheet_May[[#This Row],[Date(s)]],Holidays[Date],Holidays[Event]))</f>
        <v/>
      </c>
      <c r="I16" s="329"/>
      <c r="J16" s="134">
        <f t="shared" si="0"/>
        <v>0</v>
      </c>
      <c r="K16" s="197">
        <f t="shared" si="1"/>
        <v>0</v>
      </c>
      <c r="L16" s="175">
        <f t="shared" si="2"/>
        <v>0</v>
      </c>
    </row>
    <row r="17" spans="1:12" ht="19.899999999999999" customHeight="1" x14ac:dyDescent="0.2">
      <c r="A17" s="123" t="b">
        <f>ISNA(_xlfn.XLOOKUP(TimeSheet_May[[#This Row],[Note For Other Assigned Duties]],Holidays[Event], Holidays[Event]))</f>
        <v>1</v>
      </c>
      <c r="C17" s="324">
        <f t="shared" si="3"/>
        <v>46517</v>
      </c>
      <c r="D17" s="325"/>
      <c r="E17" s="326"/>
      <c r="F17" s="327"/>
      <c r="G17" s="326"/>
      <c r="H17" s="328" t="str">
        <f>IF(_xlfn.XLOOKUP(TimeSheet_May[[#This Row],[Date(s)]],Holidays[Date],Holidays[Event])=0,"",_xlfn.XLOOKUP(TimeSheet_May[[#This Row],[Date(s)]],Holidays[Date],Holidays[Event]))</f>
        <v/>
      </c>
      <c r="I17" s="329"/>
      <c r="J17" s="134">
        <f t="shared" si="0"/>
        <v>0</v>
      </c>
      <c r="K17" s="197">
        <f t="shared" si="1"/>
        <v>0</v>
      </c>
      <c r="L17" s="175">
        <f t="shared" si="2"/>
        <v>0</v>
      </c>
    </row>
    <row r="18" spans="1:12" ht="19.899999999999999" customHeight="1" x14ac:dyDescent="0.2">
      <c r="A18" s="123" t="b">
        <f>ISNA(_xlfn.XLOOKUP(TimeSheet_May[[#This Row],[Note For Other Assigned Duties]],Holidays[Event], Holidays[Event]))</f>
        <v>1</v>
      </c>
      <c r="C18" s="324">
        <f t="shared" si="3"/>
        <v>46518</v>
      </c>
      <c r="D18" s="325"/>
      <c r="E18" s="326"/>
      <c r="F18" s="327"/>
      <c r="G18" s="326"/>
      <c r="H18" s="328" t="str">
        <f>IF(_xlfn.XLOOKUP(TimeSheet_May[[#This Row],[Date(s)]],Holidays[Date],Holidays[Event])=0,"",_xlfn.XLOOKUP(TimeSheet_May[[#This Row],[Date(s)]],Holidays[Date],Holidays[Event]))</f>
        <v/>
      </c>
      <c r="I18" s="329"/>
      <c r="J18" s="134">
        <f t="shared" si="0"/>
        <v>0</v>
      </c>
      <c r="K18" s="197">
        <f t="shared" si="1"/>
        <v>0</v>
      </c>
      <c r="L18" s="175">
        <f t="shared" si="2"/>
        <v>0</v>
      </c>
    </row>
    <row r="19" spans="1:12" ht="19.899999999999999" customHeight="1" x14ac:dyDescent="0.2">
      <c r="A19" s="123" t="b">
        <f>ISNA(_xlfn.XLOOKUP(TimeSheet_May[[#This Row],[Note For Other Assigned Duties]],Holidays[Event], Holidays[Event]))</f>
        <v>1</v>
      </c>
      <c r="C19" s="324">
        <f t="shared" si="3"/>
        <v>46519</v>
      </c>
      <c r="D19" s="325"/>
      <c r="E19" s="326"/>
      <c r="F19" s="327"/>
      <c r="G19" s="326"/>
      <c r="H19" s="328" t="str">
        <f>IF(_xlfn.XLOOKUP(TimeSheet_May[[#This Row],[Date(s)]],Holidays[Date],Holidays[Event])=0,"",_xlfn.XLOOKUP(TimeSheet_May[[#This Row],[Date(s)]],Holidays[Date],Holidays[Event]))</f>
        <v/>
      </c>
      <c r="I19" s="329"/>
      <c r="J19" s="134">
        <f t="shared" si="0"/>
        <v>0</v>
      </c>
      <c r="K19" s="197">
        <f t="shared" si="1"/>
        <v>0</v>
      </c>
      <c r="L19" s="175">
        <f t="shared" si="2"/>
        <v>0</v>
      </c>
    </row>
    <row r="20" spans="1:12" ht="19.899999999999999" customHeight="1" x14ac:dyDescent="0.2">
      <c r="A20" s="123" t="b">
        <f>ISNA(_xlfn.XLOOKUP(TimeSheet_May[[#This Row],[Note For Other Assigned Duties]],Holidays[Event], Holidays[Event]))</f>
        <v>1</v>
      </c>
      <c r="C20" s="324">
        <f t="shared" si="3"/>
        <v>46520</v>
      </c>
      <c r="D20" s="325"/>
      <c r="E20" s="326"/>
      <c r="F20" s="327"/>
      <c r="G20" s="326"/>
      <c r="H20" s="328" t="str">
        <f>IF(_xlfn.XLOOKUP(TimeSheet_May[[#This Row],[Date(s)]],Holidays[Date],Holidays[Event])=0,"",_xlfn.XLOOKUP(TimeSheet_May[[#This Row],[Date(s)]],Holidays[Date],Holidays[Event]))</f>
        <v/>
      </c>
      <c r="I20" s="329"/>
      <c r="J20" s="134">
        <f t="shared" si="0"/>
        <v>0</v>
      </c>
      <c r="K20" s="197">
        <f t="shared" si="1"/>
        <v>0</v>
      </c>
      <c r="L20" s="175">
        <f t="shared" si="2"/>
        <v>0</v>
      </c>
    </row>
    <row r="21" spans="1:12" ht="19.899999999999999" customHeight="1" x14ac:dyDescent="0.2">
      <c r="A21" s="123" t="b">
        <f>ISNA(_xlfn.XLOOKUP(TimeSheet_May[[#This Row],[Note For Other Assigned Duties]],Holidays[Event], Holidays[Event]))</f>
        <v>1</v>
      </c>
      <c r="C21" s="324">
        <f t="shared" si="3"/>
        <v>46521</v>
      </c>
      <c r="D21" s="325"/>
      <c r="E21" s="326"/>
      <c r="F21" s="327"/>
      <c r="G21" s="326"/>
      <c r="H21" s="328" t="str">
        <f>IF(_xlfn.XLOOKUP(TimeSheet_May[[#This Row],[Date(s)]],Holidays[Date],Holidays[Event])=0,"",_xlfn.XLOOKUP(TimeSheet_May[[#This Row],[Date(s)]],Holidays[Date],Holidays[Event]))</f>
        <v/>
      </c>
      <c r="I21" s="329"/>
      <c r="J21" s="134">
        <f t="shared" si="0"/>
        <v>0</v>
      </c>
      <c r="K21" s="197">
        <f t="shared" si="1"/>
        <v>0</v>
      </c>
      <c r="L21" s="175">
        <f t="shared" si="2"/>
        <v>0</v>
      </c>
    </row>
    <row r="22" spans="1:12" ht="19.899999999999999" customHeight="1" x14ac:dyDescent="0.2">
      <c r="A22" s="123" t="b">
        <f>ISNA(_xlfn.XLOOKUP(TimeSheet_May[[#This Row],[Note For Other Assigned Duties]],Holidays[Event], Holidays[Event]))</f>
        <v>1</v>
      </c>
      <c r="C22" s="324">
        <f t="shared" si="3"/>
        <v>46522</v>
      </c>
      <c r="D22" s="325"/>
      <c r="E22" s="326"/>
      <c r="F22" s="327"/>
      <c r="G22" s="326"/>
      <c r="H22" s="328" t="str">
        <f>IF(_xlfn.XLOOKUP(TimeSheet_May[[#This Row],[Date(s)]],Holidays[Date],Holidays[Event])=0,"",_xlfn.XLOOKUP(TimeSheet_May[[#This Row],[Date(s)]],Holidays[Date],Holidays[Event]))</f>
        <v/>
      </c>
      <c r="I22" s="329"/>
      <c r="J22" s="134">
        <f t="shared" si="0"/>
        <v>0</v>
      </c>
      <c r="K22" s="197">
        <f t="shared" si="1"/>
        <v>0</v>
      </c>
      <c r="L22" s="175">
        <f t="shared" si="2"/>
        <v>0</v>
      </c>
    </row>
    <row r="23" spans="1:12" ht="19.899999999999999" customHeight="1" x14ac:dyDescent="0.2">
      <c r="A23" s="123" t="b">
        <f>ISNA(_xlfn.XLOOKUP(TimeSheet_May[[#This Row],[Note For Other Assigned Duties]],Holidays[Event], Holidays[Event]))</f>
        <v>1</v>
      </c>
      <c r="C23" s="324">
        <f t="shared" si="3"/>
        <v>46523</v>
      </c>
      <c r="D23" s="325"/>
      <c r="E23" s="326"/>
      <c r="F23" s="327"/>
      <c r="G23" s="326"/>
      <c r="H23" s="328" t="str">
        <f>IF(_xlfn.XLOOKUP(TimeSheet_May[[#This Row],[Date(s)]],Holidays[Date],Holidays[Event])=0,"",_xlfn.XLOOKUP(TimeSheet_May[[#This Row],[Date(s)]],Holidays[Date],Holidays[Event]))</f>
        <v/>
      </c>
      <c r="I23" s="329"/>
      <c r="J23" s="134">
        <f t="shared" si="0"/>
        <v>0</v>
      </c>
      <c r="K23" s="197">
        <f t="shared" si="1"/>
        <v>0</v>
      </c>
      <c r="L23" s="175">
        <f t="shared" si="2"/>
        <v>0</v>
      </c>
    </row>
    <row r="24" spans="1:12" ht="19.899999999999999" customHeight="1" x14ac:dyDescent="0.2">
      <c r="A24" s="123" t="b">
        <f>ISNA(_xlfn.XLOOKUP(TimeSheet_May[[#This Row],[Note For Other Assigned Duties]],Holidays[Event], Holidays[Event]))</f>
        <v>1</v>
      </c>
      <c r="C24" s="324">
        <f t="shared" si="3"/>
        <v>46524</v>
      </c>
      <c r="D24" s="325"/>
      <c r="E24" s="326"/>
      <c r="F24" s="327"/>
      <c r="G24" s="326"/>
      <c r="H24" s="328" t="str">
        <f>IF(_xlfn.XLOOKUP(TimeSheet_May[[#This Row],[Date(s)]],Holidays[Date],Holidays[Event])=0,"",_xlfn.XLOOKUP(TimeSheet_May[[#This Row],[Date(s)]],Holidays[Date],Holidays[Event]))</f>
        <v/>
      </c>
      <c r="I24" s="329"/>
      <c r="J24" s="134">
        <f t="shared" si="0"/>
        <v>0</v>
      </c>
      <c r="K24" s="197">
        <f t="shared" si="1"/>
        <v>0</v>
      </c>
      <c r="L24" s="175">
        <f t="shared" si="2"/>
        <v>0</v>
      </c>
    </row>
    <row r="25" spans="1:12" ht="19.899999999999999" customHeight="1" x14ac:dyDescent="0.2">
      <c r="A25" s="123" t="b">
        <f>ISNA(_xlfn.XLOOKUP(TimeSheet_May[[#This Row],[Note For Other Assigned Duties]],Holidays[Event], Holidays[Event]))</f>
        <v>1</v>
      </c>
      <c r="C25" s="324">
        <f t="shared" si="3"/>
        <v>46525</v>
      </c>
      <c r="D25" s="325"/>
      <c r="E25" s="326"/>
      <c r="F25" s="327"/>
      <c r="G25" s="326"/>
      <c r="H25" s="328" t="str">
        <f>IF(_xlfn.XLOOKUP(TimeSheet_May[[#This Row],[Date(s)]],Holidays[Date],Holidays[Event])=0,"",_xlfn.XLOOKUP(TimeSheet_May[[#This Row],[Date(s)]],Holidays[Date],Holidays[Event]))</f>
        <v/>
      </c>
      <c r="I25" s="329"/>
      <c r="J25" s="134">
        <f t="shared" si="0"/>
        <v>0</v>
      </c>
      <c r="K25" s="197">
        <f t="shared" si="1"/>
        <v>0</v>
      </c>
      <c r="L25" s="175">
        <f t="shared" si="2"/>
        <v>0</v>
      </c>
    </row>
    <row r="26" spans="1:12" ht="19.899999999999999" customHeight="1" x14ac:dyDescent="0.2">
      <c r="A26" s="123" t="b">
        <f>ISNA(_xlfn.XLOOKUP(TimeSheet_May[[#This Row],[Note For Other Assigned Duties]],Holidays[Event], Holidays[Event]))</f>
        <v>1</v>
      </c>
      <c r="C26" s="324">
        <f t="shared" si="3"/>
        <v>46526</v>
      </c>
      <c r="D26" s="325"/>
      <c r="E26" s="326"/>
      <c r="F26" s="327"/>
      <c r="G26" s="326"/>
      <c r="H26" s="328" t="str">
        <f>IF(_xlfn.XLOOKUP(TimeSheet_May[[#This Row],[Date(s)]],Holidays[Date],Holidays[Event])=0,"",_xlfn.XLOOKUP(TimeSheet_May[[#This Row],[Date(s)]],Holidays[Date],Holidays[Event]))</f>
        <v/>
      </c>
      <c r="I26" s="329"/>
      <c r="J26" s="134">
        <f t="shared" si="0"/>
        <v>0</v>
      </c>
      <c r="K26" s="197">
        <f t="shared" si="1"/>
        <v>0</v>
      </c>
      <c r="L26" s="175">
        <f t="shared" si="2"/>
        <v>0</v>
      </c>
    </row>
    <row r="27" spans="1:12" ht="19.899999999999999" customHeight="1" x14ac:dyDescent="0.2">
      <c r="A27" s="123" t="b">
        <f>ISNA(_xlfn.XLOOKUP(TimeSheet_May[[#This Row],[Note For Other Assigned Duties]],Holidays[Event], Holidays[Event]))</f>
        <v>1</v>
      </c>
      <c r="C27" s="324">
        <f t="shared" si="3"/>
        <v>46527</v>
      </c>
      <c r="D27" s="325"/>
      <c r="E27" s="326"/>
      <c r="F27" s="327"/>
      <c r="G27" s="326"/>
      <c r="H27" s="328" t="str">
        <f>IF(_xlfn.XLOOKUP(TimeSheet_May[[#This Row],[Date(s)]],Holidays[Date],Holidays[Event])=0,"",_xlfn.XLOOKUP(TimeSheet_May[[#This Row],[Date(s)]],Holidays[Date],Holidays[Event]))</f>
        <v/>
      </c>
      <c r="I27" s="329"/>
      <c r="J27" s="134">
        <f t="shared" si="0"/>
        <v>0</v>
      </c>
      <c r="K27" s="197">
        <f t="shared" si="1"/>
        <v>0</v>
      </c>
      <c r="L27" s="175">
        <f t="shared" si="2"/>
        <v>0</v>
      </c>
    </row>
    <row r="28" spans="1:12" ht="19.899999999999999" customHeight="1" x14ac:dyDescent="0.2">
      <c r="A28" s="123" t="b">
        <f>ISNA(_xlfn.XLOOKUP(TimeSheet_May[[#This Row],[Note For Other Assigned Duties]],Holidays[Event], Holidays[Event]))</f>
        <v>1</v>
      </c>
      <c r="C28" s="324">
        <f t="shared" si="3"/>
        <v>46528</v>
      </c>
      <c r="D28" s="325"/>
      <c r="E28" s="326"/>
      <c r="F28" s="327"/>
      <c r="G28" s="326"/>
      <c r="H28" s="328" t="str">
        <f>IF(_xlfn.XLOOKUP(TimeSheet_May[[#This Row],[Date(s)]],Holidays[Date],Holidays[Event])=0,"",_xlfn.XLOOKUP(TimeSheet_May[[#This Row],[Date(s)]],Holidays[Date],Holidays[Event]))</f>
        <v/>
      </c>
      <c r="I28" s="329"/>
      <c r="J28" s="134">
        <f t="shared" si="0"/>
        <v>0</v>
      </c>
      <c r="K28" s="197">
        <f t="shared" si="1"/>
        <v>0</v>
      </c>
      <c r="L28" s="175">
        <f t="shared" si="2"/>
        <v>0</v>
      </c>
    </row>
    <row r="29" spans="1:12" ht="19.899999999999999" customHeight="1" x14ac:dyDescent="0.2">
      <c r="A29" s="123" t="b">
        <f>ISNA(_xlfn.XLOOKUP(TimeSheet_May[[#This Row],[Note For Other Assigned Duties]],Holidays[Event], Holidays[Event]))</f>
        <v>1</v>
      </c>
      <c r="C29" s="324">
        <f t="shared" si="3"/>
        <v>46529</v>
      </c>
      <c r="D29" s="325"/>
      <c r="E29" s="326"/>
      <c r="F29" s="327"/>
      <c r="G29" s="326"/>
      <c r="H29" s="328" t="str">
        <f>IF(_xlfn.XLOOKUP(TimeSheet_May[[#This Row],[Date(s)]],Holidays[Date],Holidays[Event])=0,"",_xlfn.XLOOKUP(TimeSheet_May[[#This Row],[Date(s)]],Holidays[Date],Holidays[Event]))</f>
        <v/>
      </c>
      <c r="I29" s="329"/>
      <c r="J29" s="134">
        <f t="shared" si="0"/>
        <v>0</v>
      </c>
      <c r="K29" s="197">
        <f t="shared" si="1"/>
        <v>0</v>
      </c>
      <c r="L29" s="175">
        <f t="shared" si="2"/>
        <v>0</v>
      </c>
    </row>
    <row r="30" spans="1:12" ht="19.899999999999999" customHeight="1" x14ac:dyDescent="0.2">
      <c r="A30" s="123" t="b">
        <f>ISNA(_xlfn.XLOOKUP(TimeSheet_May[[#This Row],[Note For Other Assigned Duties]],Holidays[Event], Holidays[Event]))</f>
        <v>1</v>
      </c>
      <c r="C30" s="324">
        <f t="shared" si="3"/>
        <v>46530</v>
      </c>
      <c r="D30" s="325"/>
      <c r="E30" s="326"/>
      <c r="F30" s="327"/>
      <c r="G30" s="326"/>
      <c r="H30" s="328" t="str">
        <f>IF(_xlfn.XLOOKUP(TimeSheet_May[[#This Row],[Date(s)]],Holidays[Date],Holidays[Event])=0,"",_xlfn.XLOOKUP(TimeSheet_May[[#This Row],[Date(s)]],Holidays[Date],Holidays[Event]))</f>
        <v/>
      </c>
      <c r="I30" s="329"/>
      <c r="J30" s="134">
        <f t="shared" si="0"/>
        <v>0</v>
      </c>
      <c r="K30" s="197">
        <f t="shared" si="1"/>
        <v>0</v>
      </c>
      <c r="L30" s="175">
        <f t="shared" si="2"/>
        <v>0</v>
      </c>
    </row>
    <row r="31" spans="1:12" ht="19.899999999999999" customHeight="1" x14ac:dyDescent="0.2">
      <c r="A31" s="123" t="b">
        <f>ISNA(_xlfn.XLOOKUP(TimeSheet_May[[#This Row],[Note For Other Assigned Duties]],Holidays[Event], Holidays[Event]))</f>
        <v>0</v>
      </c>
      <c r="C31" s="324">
        <f t="shared" si="3"/>
        <v>46531</v>
      </c>
      <c r="D31" s="325"/>
      <c r="E31" s="326"/>
      <c r="F31" s="327"/>
      <c r="G31" s="326"/>
      <c r="H31" s="328" t="str">
        <f>IF(_xlfn.XLOOKUP(TimeSheet_May[[#This Row],[Date(s)]],Holidays[Date],Holidays[Event])=0,"",_xlfn.XLOOKUP(TimeSheet_May[[#This Row],[Date(s)]],Holidays[Date],Holidays[Event]))</f>
        <v>Victoria Day</v>
      </c>
      <c r="I31" s="329"/>
      <c r="J31" s="134">
        <f t="shared" si="0"/>
        <v>0</v>
      </c>
      <c r="K31" s="197">
        <f t="shared" si="1"/>
        <v>0</v>
      </c>
      <c r="L31" s="175">
        <f t="shared" si="2"/>
        <v>0</v>
      </c>
    </row>
    <row r="32" spans="1:12" ht="19.899999999999999" customHeight="1" x14ac:dyDescent="0.2">
      <c r="A32" s="123" t="b">
        <f>ISNA(_xlfn.XLOOKUP(TimeSheet_May[[#This Row],[Note For Other Assigned Duties]],Holidays[Event], Holidays[Event]))</f>
        <v>1</v>
      </c>
      <c r="C32" s="324">
        <f t="shared" si="3"/>
        <v>46532</v>
      </c>
      <c r="D32" s="325"/>
      <c r="E32" s="326"/>
      <c r="F32" s="327"/>
      <c r="G32" s="326"/>
      <c r="H32" s="328" t="str">
        <f>IF(_xlfn.XLOOKUP(TimeSheet_May[[#This Row],[Date(s)]],Holidays[Date],Holidays[Event])=0,"",_xlfn.XLOOKUP(TimeSheet_May[[#This Row],[Date(s)]],Holidays[Date],Holidays[Event]))</f>
        <v/>
      </c>
      <c r="I32" s="329"/>
      <c r="J32" s="134">
        <f t="shared" si="0"/>
        <v>0</v>
      </c>
      <c r="K32" s="197">
        <f t="shared" si="1"/>
        <v>0</v>
      </c>
      <c r="L32" s="175">
        <f t="shared" si="2"/>
        <v>0</v>
      </c>
    </row>
    <row r="33" spans="1:12" ht="19.899999999999999" customHeight="1" x14ac:dyDescent="0.2">
      <c r="A33" s="123" t="b">
        <f>ISNA(_xlfn.XLOOKUP(TimeSheet_May[[#This Row],[Note For Other Assigned Duties]],Holidays[Event], Holidays[Event]))</f>
        <v>1</v>
      </c>
      <c r="C33" s="324">
        <f t="shared" si="3"/>
        <v>46533</v>
      </c>
      <c r="D33" s="325"/>
      <c r="E33" s="326"/>
      <c r="F33" s="327"/>
      <c r="G33" s="326"/>
      <c r="H33" s="328" t="str">
        <f>IF(_xlfn.XLOOKUP(TimeSheet_May[[#This Row],[Date(s)]],Holidays[Date],Holidays[Event])=0,"",_xlfn.XLOOKUP(TimeSheet_May[[#This Row],[Date(s)]],Holidays[Date],Holidays[Event]))</f>
        <v/>
      </c>
      <c r="I33" s="329"/>
      <c r="J33" s="134">
        <f t="shared" si="0"/>
        <v>0</v>
      </c>
      <c r="K33" s="197">
        <f t="shared" si="1"/>
        <v>0</v>
      </c>
      <c r="L33" s="175">
        <f t="shared" si="2"/>
        <v>0</v>
      </c>
    </row>
    <row r="34" spans="1:12" ht="19.899999999999999" customHeight="1" x14ac:dyDescent="0.2">
      <c r="A34" s="123" t="b">
        <f>ISNA(_xlfn.XLOOKUP(TimeSheet_May[[#This Row],[Note For Other Assigned Duties]],Holidays[Event], Holidays[Event]))</f>
        <v>1</v>
      </c>
      <c r="C34" s="324">
        <f t="shared" si="3"/>
        <v>46534</v>
      </c>
      <c r="D34" s="325"/>
      <c r="E34" s="326"/>
      <c r="F34" s="327"/>
      <c r="G34" s="326"/>
      <c r="H34" s="328" t="str">
        <f>IF(_xlfn.XLOOKUP(TimeSheet_May[[#This Row],[Date(s)]],Holidays[Date],Holidays[Event])=0,"",_xlfn.XLOOKUP(TimeSheet_May[[#This Row],[Date(s)]],Holidays[Date],Holidays[Event]))</f>
        <v/>
      </c>
      <c r="I34" s="329"/>
      <c r="J34" s="134">
        <f t="shared" si="0"/>
        <v>0</v>
      </c>
      <c r="K34" s="197">
        <f t="shared" si="1"/>
        <v>0</v>
      </c>
      <c r="L34" s="175">
        <f t="shared" si="2"/>
        <v>0</v>
      </c>
    </row>
    <row r="35" spans="1:12" ht="19.899999999999999" customHeight="1" x14ac:dyDescent="0.2">
      <c r="A35" s="123" t="b">
        <f>ISNA(_xlfn.XLOOKUP(TimeSheet_May[[#This Row],[Note For Other Assigned Duties]],Holidays[Event], Holidays[Event]))</f>
        <v>1</v>
      </c>
      <c r="C35" s="324">
        <f t="shared" si="3"/>
        <v>46535</v>
      </c>
      <c r="D35" s="325"/>
      <c r="E35" s="326"/>
      <c r="F35" s="327"/>
      <c r="G35" s="326"/>
      <c r="H35" s="328" t="str">
        <f>IF(_xlfn.XLOOKUP(TimeSheet_May[[#This Row],[Date(s)]],Holidays[Date],Holidays[Event])=0,"",_xlfn.XLOOKUP(TimeSheet_May[[#This Row],[Date(s)]],Holidays[Date],Holidays[Event]))</f>
        <v/>
      </c>
      <c r="I35" s="329"/>
      <c r="J35" s="160">
        <f t="shared" si="0"/>
        <v>0</v>
      </c>
      <c r="K35" s="197">
        <f t="shared" si="1"/>
        <v>0</v>
      </c>
      <c r="L35" s="175">
        <f t="shared" si="2"/>
        <v>0</v>
      </c>
    </row>
    <row r="36" spans="1:12" ht="19.899999999999999" customHeight="1" x14ac:dyDescent="0.2">
      <c r="A36" s="123" t="b">
        <f>ISNA(_xlfn.XLOOKUP(TimeSheet_May[[#This Row],[Note For Other Assigned Duties]],Holidays[Event], Holidays[Event]))</f>
        <v>1</v>
      </c>
      <c r="C36" s="324">
        <f t="shared" si="3"/>
        <v>46536</v>
      </c>
      <c r="D36" s="325"/>
      <c r="E36" s="326"/>
      <c r="F36" s="327"/>
      <c r="G36" s="326"/>
      <c r="H36" s="328" t="str">
        <f>IF(_xlfn.XLOOKUP(TimeSheet_May[[#This Row],[Date(s)]],Holidays[Date],Holidays[Event])=0,"",_xlfn.XLOOKUP(TimeSheet_May[[#This Row],[Date(s)]],Holidays[Date],Holidays[Event]))</f>
        <v/>
      </c>
      <c r="I36" s="329"/>
      <c r="J36" s="160">
        <f t="shared" si="0"/>
        <v>0</v>
      </c>
      <c r="K36" s="197">
        <f t="shared" si="1"/>
        <v>0</v>
      </c>
      <c r="L36" s="175">
        <f t="shared" si="2"/>
        <v>0</v>
      </c>
    </row>
    <row r="37" spans="1:12" ht="19.899999999999999" customHeight="1" x14ac:dyDescent="0.2">
      <c r="A37" s="123" t="b">
        <f>ISNA(_xlfn.XLOOKUP(TimeSheet_May[[#This Row],[Note For Other Assigned Duties]],Holidays[Event], Holidays[Event]))</f>
        <v>1</v>
      </c>
      <c r="C37" s="324">
        <f t="shared" si="3"/>
        <v>46537</v>
      </c>
      <c r="D37" s="325"/>
      <c r="E37" s="326"/>
      <c r="F37" s="327"/>
      <c r="G37" s="326"/>
      <c r="H37" s="328" t="str">
        <f>IF(_xlfn.XLOOKUP(TimeSheet_May[[#This Row],[Date(s)]],Holidays[Date],Holidays[Event])=0,"",_xlfn.XLOOKUP(TimeSheet_May[[#This Row],[Date(s)]],Holidays[Date],Holidays[Event]))</f>
        <v/>
      </c>
      <c r="I37" s="329"/>
      <c r="J37" s="160">
        <f t="shared" si="0"/>
        <v>0</v>
      </c>
      <c r="K37" s="197">
        <f t="shared" si="1"/>
        <v>0</v>
      </c>
      <c r="L37" s="178">
        <f t="shared" si="2"/>
        <v>0</v>
      </c>
    </row>
    <row r="38" spans="1:12" ht="19.899999999999999" customHeight="1" thickBot="1" x14ac:dyDescent="0.25">
      <c r="A38" s="123" t="b">
        <f>ISNA(_xlfn.XLOOKUP(TimeSheet_May[[#This Row],[Note For Other Assigned Duties]],Holidays[Event], Holidays[Event]))</f>
        <v>1</v>
      </c>
      <c r="C38" s="333">
        <f t="shared" si="3"/>
        <v>46538</v>
      </c>
      <c r="D38" s="334"/>
      <c r="E38" s="335"/>
      <c r="F38" s="336"/>
      <c r="G38" s="335"/>
      <c r="H38" s="337" t="str">
        <f>IF(_xlfn.XLOOKUP(TimeSheet_May[[#This Row],[Date(s)]],Holidays[Date],Holidays[Event])=0,"",_xlfn.XLOOKUP(TimeSheet_May[[#This Row],[Date(s)]],Holidays[Date],Holidays[Event]))</f>
        <v/>
      </c>
      <c r="I38" s="338"/>
      <c r="J38" s="159">
        <f t="shared" si="0"/>
        <v>0</v>
      </c>
      <c r="K38" s="198">
        <f t="shared" si="1"/>
        <v>0</v>
      </c>
      <c r="L38" s="179">
        <f t="shared" si="2"/>
        <v>0</v>
      </c>
    </row>
    <row r="39" spans="1:12" ht="20.25" customHeight="1" thickTop="1" x14ac:dyDescent="0.2"/>
  </sheetData>
  <sheetProtection algorithmName="SHA-512" hashValue="UvNqT5KJpt5bJgOnF1p+WNs2KJYg6XwsA9ZiRg7TMjLsbIXLbhbrxfU6q97D23DbrpTarp+QeIOtfM1/Ed8bsg==" saltValue="3ndUhDhqJDrmLL/UM22EEw==" spinCount="100000" sheet="1" objects="1" scenarios="1"/>
  <mergeCells count="12">
    <mergeCell ref="C1:J1"/>
    <mergeCell ref="K1:L1"/>
    <mergeCell ref="K2:L2"/>
    <mergeCell ref="K3:L3"/>
    <mergeCell ref="K4:L4"/>
    <mergeCell ref="D3:F3"/>
    <mergeCell ref="G4:H4"/>
    <mergeCell ref="K5:L5"/>
    <mergeCell ref="K6:L6"/>
    <mergeCell ref="I2:I3"/>
    <mergeCell ref="J2:J3"/>
    <mergeCell ref="J4:J5"/>
  </mergeCells>
  <phoneticPr fontId="99" type="noConversion"/>
  <conditionalFormatting sqref="C8:I38">
    <cfRule type="expression" dxfId="2" priority="1">
      <formula>OR(IF(WEEKDAY($C8)=1,1),IF(WEEKDAY($C8)=7,1),IF($A8=FALSE,1))</formula>
    </cfRule>
  </conditionalFormatting>
  <dataValidations count="19">
    <dataValidation allowBlank="1" showInputMessage="1" showErrorMessage="1" prompt="adsfa" sqref="I2" xr:uid="{00000000-0002-0000-1700-000000000000}"/>
    <dataValidation allowBlank="1" showInputMessage="1" showErrorMessage="1" prompt="Total Assignable Hours Worked to date are automatically calculated in cell below" sqref="J4 F5" xr:uid="{00000000-0002-0000-1700-000001000000}"/>
    <dataValidation allowBlank="1" showInputMessage="1" showErrorMessage="1" prompt="Total Assignable Hours Worked to date automatically calculated in this cell." sqref="F6 J6" xr:uid="{00000000-0002-0000-1700-000002000000}"/>
    <dataValidation allowBlank="1" showInputMessage="1" showErrorMessage="1" prompt="Assigned Hours Worked are automatically calculated in this column under this heading." sqref="K7:L7" xr:uid="{00000000-0002-0000-1700-000003000000}"/>
    <dataValidation allowBlank="1" showInputMessage="1" showErrorMessage="1" prompt="Enter Assigned Time After School in this column under this heading." sqref="I7 J8:J34" xr:uid="{00000000-0002-0000-1700-000004000000}"/>
    <dataValidation allowBlank="1" showInputMessage="1" showErrorMessage="1" prompt="Enter Date in this column under this heading. Use heading filters to find specific entries" sqref="C7" xr:uid="{00000000-0002-0000-1700-000005000000}"/>
    <dataValidation allowBlank="1" showInputMessage="1" showErrorMessage="1" prompt="Total Hours Worked are automatically calculated in this cell" sqref="D6:E6" xr:uid="{00000000-0002-0000-1700-000006000000}"/>
    <dataValidation allowBlank="1" showInputMessage="1" showErrorMessage="1" prompt="Enter Total Work Week Hours in this cell" sqref="C6" xr:uid="{00000000-0002-0000-1700-000007000000}"/>
    <dataValidation allowBlank="1" showInputMessage="1" showErrorMessage="1" prompt="Regular Hours are automatically calculated in cell below" sqref="D5" xr:uid="{00000000-0002-0000-1700-000008000000}"/>
    <dataValidation allowBlank="1" showInputMessage="1" showErrorMessage="1" prompt="Total Assignable Hours Worked are automatically calculated in cell below" sqref="E5" xr:uid="{00000000-0002-0000-1700-000009000000}"/>
    <dataValidation allowBlank="1" showInputMessage="1" showErrorMessage="1" prompt="Enter Total Assignable Hours in cell below" sqref="C5" xr:uid="{00000000-0002-0000-1700-00000A000000}"/>
    <dataValidation allowBlank="1" showInputMessage="1" showErrorMessage="1" prompt="Enter School Name in this cell" sqref="D3" xr:uid="{00000000-0002-0000-1700-00000B000000}"/>
    <dataValidation allowBlank="1" showInputMessage="1" showErrorMessage="1" prompt="Enter School Name in cell to the right" sqref="C3" xr:uid="{00000000-0002-0000-1700-00000C000000}"/>
    <dataValidation allowBlank="1" showInputMessage="1" showErrorMessage="1" prompt="Enter Teacher's FTE in this cell" sqref="E2" xr:uid="{00000000-0002-0000-1700-00000D000000}"/>
    <dataValidation allowBlank="1" showInputMessage="1" showErrorMessage="1" prompt="Enter Teacher Name in this cell" sqref="D2" xr:uid="{00000000-0002-0000-1700-00000E000000}"/>
    <dataValidation allowBlank="1" showInputMessage="1" showErrorMessage="1" prompt="Enter Teacher Name and FTE in cells to the right" sqref="C2" xr:uid="{00000000-0002-0000-1700-00000F000000}"/>
    <dataValidation allowBlank="1" showInputMessage="1" showErrorMessage="1" prompt="Enter Teacher and School details in cells below" sqref="C1" xr:uid="{00000000-0002-0000-1700-000010000000}"/>
    <dataValidation allowBlank="1" showInputMessage="1" showErrorMessage="1" prompt="Use this worksheet to track hours worked in a work week. Enter Date and Times in TimeSheet table. Total Hours, Regular Hours and Overtime Hours are automatically calculated" sqref="B1" xr:uid="{00000000-0002-0000-1700-000011000000}"/>
    <dataValidation allowBlank="1" showErrorMessage="1" sqref="B2:B1048576 G5:H6 D8:G38 K38:R38 G2:H3 O1:P2 N10:R37 M1:M6 D39:XFD1048576 Q7:R9 J35:J38 Q1:XFD6 S7:XFD38 N5:O7 K8:M37 P3:P7 J2 C8:C1048576" xr:uid="{00000000-0002-0000-1700-000012000000}"/>
  </dataValidations>
  <hyperlinks>
    <hyperlink ref="K2" location="'Mon-Day 1-S1'!Print_Titles" display="MON | Day 1 - Sem 1" xr:uid="{00000000-0004-0000-1700-000000000000}"/>
    <hyperlink ref="K3" location="'Tue-Day 2-S1'!Print_Titles" display="TUE | Day 2 - Sem 1" xr:uid="{00000000-0004-0000-1700-000001000000}"/>
    <hyperlink ref="K4" location="'Wed-Day 3-S1'!Print_Titles" display="WED | Day 3 - Sem 1" xr:uid="{00000000-0004-0000-1700-000002000000}"/>
    <hyperlink ref="K5" location="'Thu-Day 4-S1'!Print_Titles" display="THU | Day 4 - Sem 1" xr:uid="{00000000-0004-0000-1700-000003000000}"/>
    <hyperlink ref="K6" location="'Fri-Day 5-S1'!Print_Titles" display="FRI | Day 5 - Sem 1" xr:uid="{00000000-0004-0000-1700-000004000000}"/>
    <hyperlink ref="N2" location="'Day 6'!A1" display="Day 6 - Sem 1" xr:uid="{00000000-0004-0000-1700-000005000000}"/>
    <hyperlink ref="N3" location="'Early Dismissal 1'!A1" display="Early Out 1 - Sem 1" xr:uid="{00000000-0004-0000-1700-000006000000}"/>
    <hyperlink ref="N4" location="'Early Dismissal 2'!A1" display="Early Out 2 - Sem 1" xr:uid="{00000000-0004-0000-1700-000007000000}"/>
    <hyperlink ref="K2:L2" location="'Mon-Day 1'!A1" display="MON | Day 1 - Sem 1" xr:uid="{00000000-0004-0000-1700-000008000000}"/>
    <hyperlink ref="K3:L3" location="'Tue-Day 2'!A1" display="TUE | Day 2 - Sem 1" xr:uid="{00000000-0004-0000-1700-000009000000}"/>
    <hyperlink ref="K4:L4" location="'Wed-Day 3'!A1" display="WED | Day 3 - Sem 1" xr:uid="{00000000-0004-0000-1700-00000A000000}"/>
    <hyperlink ref="K5:L5" location="'Thu-Day 4'!A1" display="THU | Day 4 - Sem 1" xr:uid="{00000000-0004-0000-1700-00000B000000}"/>
    <hyperlink ref="K6:L6" location="'Fri-Day 5'!A1" display="FRI | Day 5 - Sem 1" xr:uid="{00000000-0004-0000-1700-00000C000000}"/>
  </hyperlinks>
  <printOptions horizontalCentered="1"/>
  <pageMargins left="0.25" right="0.25" top="0.75" bottom="0.75" header="0.3" footer="0.3"/>
  <pageSetup scale="45"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40834817-CCF0-417E-9DE3-63CCF7211187}">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8838BB82-CBCB-4D22-B5F4-E447773ADE69}">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theme="4"/>
    <pageSetUpPr fitToPage="1"/>
  </sheetPr>
  <dimension ref="A1:P38"/>
  <sheetViews>
    <sheetView showGridLines="0" zoomScale="75" zoomScaleNormal="75" zoomScalePageLayoutView="75" workbookViewId="0">
      <pane xSplit="15" ySplit="7" topLeftCell="P8" activePane="bottomRight" state="frozen"/>
      <selection activeCell="H15" sqref="H15"/>
      <selection pane="topRight" activeCell="H15" sqref="H15"/>
      <selection pane="bottomLeft" activeCell="H15" sqref="H15"/>
      <selection pane="bottomRight" activeCell="H15" sqref="H15"/>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0.875" style="123" customWidth="1"/>
    <col min="9" max="9" width="15.875" style="123" customWidth="1"/>
    <col min="10" max="10" width="16.875" style="157" customWidth="1"/>
    <col min="11" max="11" width="12.125" style="123" customWidth="1"/>
    <col min="12" max="12" width="20.625" style="123" customWidth="1"/>
    <col min="13" max="13" width="13.125" style="123" customWidth="1"/>
    <col min="14" max="14" width="14.875" style="123" customWidth="1"/>
    <col min="15" max="15" width="9.875" style="123" customWidth="1"/>
    <col min="16" max="16" width="1.875" style="123" customWidth="1"/>
    <col min="17" max="16384" width="9" style="123"/>
  </cols>
  <sheetData>
    <row r="1" spans="1:16" ht="35.25" customHeight="1" thickTop="1" thickBot="1" x14ac:dyDescent="0.45">
      <c r="C1" s="566" t="s">
        <v>80</v>
      </c>
      <c r="D1" s="566"/>
      <c r="E1" s="566"/>
      <c r="F1" s="566"/>
      <c r="G1" s="566"/>
      <c r="H1" s="566"/>
      <c r="I1" s="566"/>
      <c r="J1" s="567"/>
      <c r="K1" s="546" t="s">
        <v>20</v>
      </c>
      <c r="L1" s="547"/>
      <c r="M1" s="156" t="s">
        <v>17</v>
      </c>
      <c r="N1" s="106" t="s">
        <v>20</v>
      </c>
      <c r="O1" s="156" t="s">
        <v>17</v>
      </c>
      <c r="P1" s="136"/>
    </row>
    <row r="2" spans="1:16" ht="47.2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51"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8" customHeight="1" thickBot="1" x14ac:dyDescent="0.25">
      <c r="C4" s="146" t="s">
        <v>119</v>
      </c>
      <c r="D4" s="200">
        <f>'Detailed Summary'!H3</f>
        <v>0</v>
      </c>
      <c r="E4" s="146" t="s">
        <v>82</v>
      </c>
      <c r="F4" s="145">
        <f>IFERROR(E2*1200,0)</f>
        <v>1200</v>
      </c>
      <c r="G4" s="556" t="s">
        <v>181</v>
      </c>
      <c r="H4" s="557"/>
      <c r="I4" s="145">
        <f>May!C6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345">
        <f>SUM(J8:J37)/60</f>
        <v>0</v>
      </c>
      <c r="E6" s="346">
        <f>SUM(L8:L37)</f>
        <v>0</v>
      </c>
      <c r="F6" s="122">
        <f>May!F6+E6</f>
        <v>0</v>
      </c>
      <c r="G6" s="124"/>
      <c r="H6" s="124"/>
      <c r="J6" s="163">
        <f>C6</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19.5" x14ac:dyDescent="0.2">
      <c r="A8" s="123" t="b">
        <f>ISNA(_xlfn.XLOOKUP(TimeSheet_June[[#This Row],[Note For Other Assigned Duties]],Holidays[Event], Holidays[Event]))</f>
        <v>1</v>
      </c>
      <c r="C8" s="324">
        <f>+May!C38+1</f>
        <v>46539</v>
      </c>
      <c r="D8" s="325"/>
      <c r="E8" s="326"/>
      <c r="F8" s="327"/>
      <c r="G8" s="326"/>
      <c r="H8" s="328" t="str">
        <f>IF(_xlfn.XLOOKUP(TimeSheet_June[[#This Row],[Date(s)]],Holidays[Date],Holidays[Event])=0,"",_xlfn.XLOOKUP(TimeSheet_June[[#This Row],[Date(s)]],Holidays[Date],Holidays[Event]))</f>
        <v/>
      </c>
      <c r="I8" s="329"/>
      <c r="J8" s="306">
        <f t="shared" ref="J8:J37" si="0">F8</f>
        <v>0</v>
      </c>
      <c r="K8" s="307">
        <f t="shared" ref="K8:K37" si="1">IFERROR(D8+E8+G8+I8,0)</f>
        <v>0</v>
      </c>
      <c r="L8" s="308">
        <f t="shared" ref="L8:L37" si="2">IFERROR(K8/60,0)</f>
        <v>0</v>
      </c>
    </row>
    <row r="9" spans="1:16" ht="19.5" x14ac:dyDescent="0.2">
      <c r="A9" s="123" t="b">
        <f>ISNA(_xlfn.XLOOKUP(TimeSheet_June[[#This Row],[Note For Other Assigned Duties]],Holidays[Event], Holidays[Event]))</f>
        <v>1</v>
      </c>
      <c r="C9" s="324">
        <f>+C8+1</f>
        <v>46540</v>
      </c>
      <c r="D9" s="325"/>
      <c r="E9" s="326"/>
      <c r="F9" s="327"/>
      <c r="G9" s="326"/>
      <c r="H9" s="328" t="str">
        <f>IF(_xlfn.XLOOKUP(TimeSheet_June[[#This Row],[Date(s)]],Holidays[Date],Holidays[Event])=0,"",_xlfn.XLOOKUP(TimeSheet_June[[#This Row],[Date(s)]],Holidays[Date],Holidays[Event]))</f>
        <v/>
      </c>
      <c r="I9" s="329"/>
      <c r="J9" s="306">
        <f t="shared" si="0"/>
        <v>0</v>
      </c>
      <c r="K9" s="307">
        <f t="shared" si="1"/>
        <v>0</v>
      </c>
      <c r="L9" s="308">
        <f t="shared" si="2"/>
        <v>0</v>
      </c>
    </row>
    <row r="10" spans="1:16" ht="19.5" x14ac:dyDescent="0.2">
      <c r="A10" s="123" t="b">
        <f>ISNA(_xlfn.XLOOKUP(TimeSheet_June[[#This Row],[Note For Other Assigned Duties]],Holidays[Event], Holidays[Event]))</f>
        <v>1</v>
      </c>
      <c r="C10" s="324">
        <f t="shared" ref="C10:C37" si="3">+C9+1</f>
        <v>46541</v>
      </c>
      <c r="D10" s="325"/>
      <c r="E10" s="326"/>
      <c r="F10" s="327"/>
      <c r="G10" s="326"/>
      <c r="H10" s="328" t="str">
        <f>IF(_xlfn.XLOOKUP(TimeSheet_June[[#This Row],[Date(s)]],Holidays[Date],Holidays[Event])=0,"",_xlfn.XLOOKUP(TimeSheet_June[[#This Row],[Date(s)]],Holidays[Date],Holidays[Event]))</f>
        <v/>
      </c>
      <c r="I10" s="329"/>
      <c r="J10" s="306">
        <f t="shared" si="0"/>
        <v>0</v>
      </c>
      <c r="K10" s="307">
        <f t="shared" si="1"/>
        <v>0</v>
      </c>
      <c r="L10" s="308">
        <f t="shared" si="2"/>
        <v>0</v>
      </c>
    </row>
    <row r="11" spans="1:16" ht="19.5" x14ac:dyDescent="0.2">
      <c r="A11" s="123" t="b">
        <f>ISNA(_xlfn.XLOOKUP(TimeSheet_June[[#This Row],[Note For Other Assigned Duties]],Holidays[Event], Holidays[Event]))</f>
        <v>1</v>
      </c>
      <c r="C11" s="324">
        <f t="shared" si="3"/>
        <v>46542</v>
      </c>
      <c r="D11" s="325"/>
      <c r="E11" s="326"/>
      <c r="F11" s="327"/>
      <c r="G11" s="326"/>
      <c r="H11" s="328" t="str">
        <f>IF(_xlfn.XLOOKUP(TimeSheet_June[[#This Row],[Date(s)]],Holidays[Date],Holidays[Event])=0,"",_xlfn.XLOOKUP(TimeSheet_June[[#This Row],[Date(s)]],Holidays[Date],Holidays[Event]))</f>
        <v/>
      </c>
      <c r="I11" s="329"/>
      <c r="J11" s="306">
        <f t="shared" si="0"/>
        <v>0</v>
      </c>
      <c r="K11" s="307">
        <f t="shared" si="1"/>
        <v>0</v>
      </c>
      <c r="L11" s="308">
        <f t="shared" si="2"/>
        <v>0</v>
      </c>
    </row>
    <row r="12" spans="1:16" ht="19.5" x14ac:dyDescent="0.2">
      <c r="A12" s="123" t="b">
        <f>ISNA(_xlfn.XLOOKUP(TimeSheet_June[[#This Row],[Note For Other Assigned Duties]],Holidays[Event], Holidays[Event]))</f>
        <v>1</v>
      </c>
      <c r="C12" s="324">
        <f t="shared" si="3"/>
        <v>46543</v>
      </c>
      <c r="D12" s="325"/>
      <c r="E12" s="326"/>
      <c r="F12" s="327"/>
      <c r="G12" s="326"/>
      <c r="H12" s="328" t="str">
        <f>IF(_xlfn.XLOOKUP(TimeSheet_June[[#This Row],[Date(s)]],Holidays[Date],Holidays[Event])=0,"",_xlfn.XLOOKUP(TimeSheet_June[[#This Row],[Date(s)]],Holidays[Date],Holidays[Event]))</f>
        <v/>
      </c>
      <c r="I12" s="329"/>
      <c r="J12" s="306">
        <f t="shared" si="0"/>
        <v>0</v>
      </c>
      <c r="K12" s="307">
        <f t="shared" si="1"/>
        <v>0</v>
      </c>
      <c r="L12" s="308">
        <f t="shared" si="2"/>
        <v>0</v>
      </c>
    </row>
    <row r="13" spans="1:16" ht="19.5" x14ac:dyDescent="0.2">
      <c r="A13" s="123" t="b">
        <f>ISNA(_xlfn.XLOOKUP(TimeSheet_June[[#This Row],[Note For Other Assigned Duties]],Holidays[Event], Holidays[Event]))</f>
        <v>1</v>
      </c>
      <c r="C13" s="324">
        <f t="shared" si="3"/>
        <v>46544</v>
      </c>
      <c r="D13" s="325"/>
      <c r="E13" s="326"/>
      <c r="F13" s="327"/>
      <c r="G13" s="326"/>
      <c r="H13" s="328" t="str">
        <f>IF(_xlfn.XLOOKUP(TimeSheet_June[[#This Row],[Date(s)]],Holidays[Date],Holidays[Event])=0,"",_xlfn.XLOOKUP(TimeSheet_June[[#This Row],[Date(s)]],Holidays[Date],Holidays[Event]))</f>
        <v/>
      </c>
      <c r="I13" s="329"/>
      <c r="J13" s="306">
        <f t="shared" si="0"/>
        <v>0</v>
      </c>
      <c r="K13" s="307">
        <f t="shared" si="1"/>
        <v>0</v>
      </c>
      <c r="L13" s="308">
        <f t="shared" si="2"/>
        <v>0</v>
      </c>
    </row>
    <row r="14" spans="1:16" ht="19.5" x14ac:dyDescent="0.2">
      <c r="A14" s="123" t="b">
        <f>ISNA(_xlfn.XLOOKUP(TimeSheet_June[[#This Row],[Note For Other Assigned Duties]],Holidays[Event], Holidays[Event]))</f>
        <v>1</v>
      </c>
      <c r="C14" s="324">
        <f t="shared" si="3"/>
        <v>46545</v>
      </c>
      <c r="D14" s="325"/>
      <c r="E14" s="326"/>
      <c r="F14" s="327"/>
      <c r="G14" s="326"/>
      <c r="H14" s="328" t="str">
        <f>IF(_xlfn.XLOOKUP(TimeSheet_June[[#This Row],[Date(s)]],Holidays[Date],Holidays[Event])=0,"",_xlfn.XLOOKUP(TimeSheet_June[[#This Row],[Date(s)]],Holidays[Date],Holidays[Event]))</f>
        <v/>
      </c>
      <c r="I14" s="329"/>
      <c r="J14" s="306">
        <f t="shared" si="0"/>
        <v>0</v>
      </c>
      <c r="K14" s="307">
        <f t="shared" si="1"/>
        <v>0</v>
      </c>
      <c r="L14" s="308">
        <f t="shared" si="2"/>
        <v>0</v>
      </c>
    </row>
    <row r="15" spans="1:16" ht="19.5" x14ac:dyDescent="0.2">
      <c r="A15" s="123" t="b">
        <f>ISNA(_xlfn.XLOOKUP(TimeSheet_June[[#This Row],[Note For Other Assigned Duties]],Holidays[Event], Holidays[Event]))</f>
        <v>1</v>
      </c>
      <c r="C15" s="324">
        <f t="shared" si="3"/>
        <v>46546</v>
      </c>
      <c r="D15" s="325"/>
      <c r="E15" s="326"/>
      <c r="F15" s="327"/>
      <c r="G15" s="326"/>
      <c r="H15" s="328" t="str">
        <f>IF(_xlfn.XLOOKUP(TimeSheet_June[[#This Row],[Date(s)]],Holidays[Date],Holidays[Event])=0,"",_xlfn.XLOOKUP(TimeSheet_June[[#This Row],[Date(s)]],Holidays[Date],Holidays[Event]))</f>
        <v/>
      </c>
      <c r="I15" s="329"/>
      <c r="J15" s="306">
        <f t="shared" si="0"/>
        <v>0</v>
      </c>
      <c r="K15" s="307">
        <f t="shared" si="1"/>
        <v>0</v>
      </c>
      <c r="L15" s="308">
        <f t="shared" si="2"/>
        <v>0</v>
      </c>
    </row>
    <row r="16" spans="1:16" ht="19.5" x14ac:dyDescent="0.2">
      <c r="A16" s="123" t="b">
        <f>ISNA(_xlfn.XLOOKUP(TimeSheet_June[[#This Row],[Note For Other Assigned Duties]],Holidays[Event], Holidays[Event]))</f>
        <v>1</v>
      </c>
      <c r="C16" s="324">
        <f t="shared" si="3"/>
        <v>46547</v>
      </c>
      <c r="D16" s="325"/>
      <c r="E16" s="326"/>
      <c r="F16" s="327"/>
      <c r="G16" s="326"/>
      <c r="H16" s="328" t="str">
        <f>IF(_xlfn.XLOOKUP(TimeSheet_June[[#This Row],[Date(s)]],Holidays[Date],Holidays[Event])=0,"",_xlfn.XLOOKUP(TimeSheet_June[[#This Row],[Date(s)]],Holidays[Date],Holidays[Event]))</f>
        <v/>
      </c>
      <c r="I16" s="329"/>
      <c r="J16" s="306">
        <f t="shared" si="0"/>
        <v>0</v>
      </c>
      <c r="K16" s="307">
        <f t="shared" si="1"/>
        <v>0</v>
      </c>
      <c r="L16" s="308">
        <f t="shared" si="2"/>
        <v>0</v>
      </c>
    </row>
    <row r="17" spans="1:12" ht="19.5" x14ac:dyDescent="0.2">
      <c r="A17" s="123" t="b">
        <f>ISNA(_xlfn.XLOOKUP(TimeSheet_June[[#This Row],[Note For Other Assigned Duties]],Holidays[Event], Holidays[Event]))</f>
        <v>1</v>
      </c>
      <c r="C17" s="324">
        <f t="shared" si="3"/>
        <v>46548</v>
      </c>
      <c r="D17" s="325"/>
      <c r="E17" s="326"/>
      <c r="F17" s="327"/>
      <c r="G17" s="326"/>
      <c r="H17" s="328" t="str">
        <f>IF(_xlfn.XLOOKUP(TimeSheet_June[[#This Row],[Date(s)]],Holidays[Date],Holidays[Event])=0,"",_xlfn.XLOOKUP(TimeSheet_June[[#This Row],[Date(s)]],Holidays[Date],Holidays[Event]))</f>
        <v/>
      </c>
      <c r="I17" s="329"/>
      <c r="J17" s="306">
        <f t="shared" si="0"/>
        <v>0</v>
      </c>
      <c r="K17" s="307">
        <f t="shared" si="1"/>
        <v>0</v>
      </c>
      <c r="L17" s="308">
        <f t="shared" si="2"/>
        <v>0</v>
      </c>
    </row>
    <row r="18" spans="1:12" ht="19.5" x14ac:dyDescent="0.2">
      <c r="A18" s="123" t="b">
        <f>ISNA(_xlfn.XLOOKUP(TimeSheet_June[[#This Row],[Note For Other Assigned Duties]],Holidays[Event], Holidays[Event]))</f>
        <v>1</v>
      </c>
      <c r="C18" s="324">
        <f t="shared" si="3"/>
        <v>46549</v>
      </c>
      <c r="D18" s="325"/>
      <c r="E18" s="326"/>
      <c r="F18" s="327"/>
      <c r="G18" s="326"/>
      <c r="H18" s="328" t="str">
        <f>IF(_xlfn.XLOOKUP(TimeSheet_June[[#This Row],[Date(s)]],Holidays[Date],Holidays[Event])=0,"",_xlfn.XLOOKUP(TimeSheet_June[[#This Row],[Date(s)]],Holidays[Date],Holidays[Event]))</f>
        <v/>
      </c>
      <c r="I18" s="329"/>
      <c r="J18" s="306">
        <f t="shared" si="0"/>
        <v>0</v>
      </c>
      <c r="K18" s="307">
        <f t="shared" si="1"/>
        <v>0</v>
      </c>
      <c r="L18" s="308">
        <f t="shared" si="2"/>
        <v>0</v>
      </c>
    </row>
    <row r="19" spans="1:12" ht="19.5" x14ac:dyDescent="0.2">
      <c r="A19" s="123" t="b">
        <f>ISNA(_xlfn.XLOOKUP(TimeSheet_June[[#This Row],[Note For Other Assigned Duties]],Holidays[Event], Holidays[Event]))</f>
        <v>1</v>
      </c>
      <c r="C19" s="324">
        <f t="shared" si="3"/>
        <v>46550</v>
      </c>
      <c r="D19" s="325"/>
      <c r="E19" s="326"/>
      <c r="F19" s="327"/>
      <c r="G19" s="326"/>
      <c r="H19" s="328" t="str">
        <f>IF(_xlfn.XLOOKUP(TimeSheet_June[[#This Row],[Date(s)]],Holidays[Date],Holidays[Event])=0,"",_xlfn.XLOOKUP(TimeSheet_June[[#This Row],[Date(s)]],Holidays[Date],Holidays[Event]))</f>
        <v/>
      </c>
      <c r="I19" s="329"/>
      <c r="J19" s="306">
        <f t="shared" si="0"/>
        <v>0</v>
      </c>
      <c r="K19" s="307">
        <f t="shared" si="1"/>
        <v>0</v>
      </c>
      <c r="L19" s="308">
        <f t="shared" si="2"/>
        <v>0</v>
      </c>
    </row>
    <row r="20" spans="1:12" ht="19.5" x14ac:dyDescent="0.2">
      <c r="A20" s="123" t="b">
        <f>ISNA(_xlfn.XLOOKUP(TimeSheet_June[[#This Row],[Note For Other Assigned Duties]],Holidays[Event], Holidays[Event]))</f>
        <v>1</v>
      </c>
      <c r="C20" s="324">
        <f t="shared" si="3"/>
        <v>46551</v>
      </c>
      <c r="D20" s="325"/>
      <c r="E20" s="326"/>
      <c r="F20" s="327"/>
      <c r="G20" s="326"/>
      <c r="H20" s="328" t="str">
        <f>IF(_xlfn.XLOOKUP(TimeSheet_June[[#This Row],[Date(s)]],Holidays[Date],Holidays[Event])=0,"",_xlfn.XLOOKUP(TimeSheet_June[[#This Row],[Date(s)]],Holidays[Date],Holidays[Event]))</f>
        <v/>
      </c>
      <c r="I20" s="329"/>
      <c r="J20" s="306">
        <f t="shared" si="0"/>
        <v>0</v>
      </c>
      <c r="K20" s="307">
        <f t="shared" si="1"/>
        <v>0</v>
      </c>
      <c r="L20" s="308">
        <f t="shared" si="2"/>
        <v>0</v>
      </c>
    </row>
    <row r="21" spans="1:12" ht="19.5" x14ac:dyDescent="0.2">
      <c r="A21" s="123" t="b">
        <f>ISNA(_xlfn.XLOOKUP(TimeSheet_June[[#This Row],[Note For Other Assigned Duties]],Holidays[Event], Holidays[Event]))</f>
        <v>1</v>
      </c>
      <c r="C21" s="324">
        <f>+C20+1</f>
        <v>46552</v>
      </c>
      <c r="D21" s="325"/>
      <c r="E21" s="326"/>
      <c r="F21" s="327"/>
      <c r="G21" s="326"/>
      <c r="H21" s="328" t="str">
        <f>IF(_xlfn.XLOOKUP(TimeSheet_June[[#This Row],[Date(s)]],Holidays[Date],Holidays[Event])=0,"",_xlfn.XLOOKUP(TimeSheet_June[[#This Row],[Date(s)]],Holidays[Date],Holidays[Event]))</f>
        <v/>
      </c>
      <c r="I21" s="329"/>
      <c r="J21" s="306">
        <f t="shared" si="0"/>
        <v>0</v>
      </c>
      <c r="K21" s="307">
        <f t="shared" si="1"/>
        <v>0</v>
      </c>
      <c r="L21" s="308">
        <f t="shared" si="2"/>
        <v>0</v>
      </c>
    </row>
    <row r="22" spans="1:12" ht="19.5" x14ac:dyDescent="0.2">
      <c r="A22" s="123" t="b">
        <f>ISNA(_xlfn.XLOOKUP(TimeSheet_June[[#This Row],[Note For Other Assigned Duties]],Holidays[Event], Holidays[Event]))</f>
        <v>1</v>
      </c>
      <c r="C22" s="324">
        <f t="shared" si="3"/>
        <v>46553</v>
      </c>
      <c r="D22" s="325"/>
      <c r="E22" s="326"/>
      <c r="F22" s="327"/>
      <c r="G22" s="326"/>
      <c r="H22" s="328" t="str">
        <f>IF(_xlfn.XLOOKUP(TimeSheet_June[[#This Row],[Date(s)]],Holidays[Date],Holidays[Event])=0,"",_xlfn.XLOOKUP(TimeSheet_June[[#This Row],[Date(s)]],Holidays[Date],Holidays[Event]))</f>
        <v/>
      </c>
      <c r="I22" s="329"/>
      <c r="J22" s="306">
        <f t="shared" si="0"/>
        <v>0</v>
      </c>
      <c r="K22" s="307">
        <f t="shared" si="1"/>
        <v>0</v>
      </c>
      <c r="L22" s="308">
        <f t="shared" si="2"/>
        <v>0</v>
      </c>
    </row>
    <row r="23" spans="1:12" ht="19.5" x14ac:dyDescent="0.2">
      <c r="A23" s="123" t="b">
        <f>ISNA(_xlfn.XLOOKUP(TimeSheet_June[[#This Row],[Note For Other Assigned Duties]],Holidays[Event], Holidays[Event]))</f>
        <v>1</v>
      </c>
      <c r="C23" s="324">
        <f t="shared" si="3"/>
        <v>46554</v>
      </c>
      <c r="D23" s="325"/>
      <c r="E23" s="326"/>
      <c r="F23" s="327"/>
      <c r="G23" s="326"/>
      <c r="H23" s="328" t="str">
        <f>IF(_xlfn.XLOOKUP(TimeSheet_June[[#This Row],[Date(s)]],Holidays[Date],Holidays[Event])=0,"",_xlfn.XLOOKUP(TimeSheet_June[[#This Row],[Date(s)]],Holidays[Date],Holidays[Event]))</f>
        <v/>
      </c>
      <c r="I23" s="329"/>
      <c r="J23" s="306">
        <f t="shared" si="0"/>
        <v>0</v>
      </c>
      <c r="K23" s="307">
        <f t="shared" si="1"/>
        <v>0</v>
      </c>
      <c r="L23" s="308">
        <f t="shared" si="2"/>
        <v>0</v>
      </c>
    </row>
    <row r="24" spans="1:12" ht="19.5" x14ac:dyDescent="0.2">
      <c r="A24" s="123" t="b">
        <f>ISNA(_xlfn.XLOOKUP(TimeSheet_June[[#This Row],[Note For Other Assigned Duties]],Holidays[Event], Holidays[Event]))</f>
        <v>1</v>
      </c>
      <c r="C24" s="324">
        <f t="shared" si="3"/>
        <v>46555</v>
      </c>
      <c r="D24" s="325"/>
      <c r="E24" s="326"/>
      <c r="F24" s="327"/>
      <c r="G24" s="326"/>
      <c r="H24" s="328" t="str">
        <f>IF(_xlfn.XLOOKUP(TimeSheet_June[[#This Row],[Date(s)]],Holidays[Date],Holidays[Event])=0,"",_xlfn.XLOOKUP(TimeSheet_June[[#This Row],[Date(s)]],Holidays[Date],Holidays[Event]))</f>
        <v/>
      </c>
      <c r="I24" s="329"/>
      <c r="J24" s="306">
        <f t="shared" si="0"/>
        <v>0</v>
      </c>
      <c r="K24" s="307">
        <f t="shared" si="1"/>
        <v>0</v>
      </c>
      <c r="L24" s="308">
        <f t="shared" si="2"/>
        <v>0</v>
      </c>
    </row>
    <row r="25" spans="1:12" ht="19.5" x14ac:dyDescent="0.2">
      <c r="A25" s="123" t="b">
        <f>ISNA(_xlfn.XLOOKUP(TimeSheet_June[[#This Row],[Note For Other Assigned Duties]],Holidays[Event], Holidays[Event]))</f>
        <v>1</v>
      </c>
      <c r="C25" s="324">
        <f t="shared" si="3"/>
        <v>46556</v>
      </c>
      <c r="D25" s="325"/>
      <c r="E25" s="326"/>
      <c r="F25" s="327"/>
      <c r="G25" s="326"/>
      <c r="H25" s="328" t="str">
        <f>IF(_xlfn.XLOOKUP(TimeSheet_June[[#This Row],[Date(s)]],Holidays[Date],Holidays[Event])=0,"",_xlfn.XLOOKUP(TimeSheet_June[[#This Row],[Date(s)]],Holidays[Date],Holidays[Event]))</f>
        <v/>
      </c>
      <c r="I25" s="329"/>
      <c r="J25" s="306">
        <f t="shared" si="0"/>
        <v>0</v>
      </c>
      <c r="K25" s="307">
        <f t="shared" si="1"/>
        <v>0</v>
      </c>
      <c r="L25" s="308">
        <f t="shared" si="2"/>
        <v>0</v>
      </c>
    </row>
    <row r="26" spans="1:12" ht="19.5" x14ac:dyDescent="0.2">
      <c r="A26" s="123" t="b">
        <f>ISNA(_xlfn.XLOOKUP(TimeSheet_June[[#This Row],[Note For Other Assigned Duties]],Holidays[Event], Holidays[Event]))</f>
        <v>1</v>
      </c>
      <c r="C26" s="324">
        <f t="shared" si="3"/>
        <v>46557</v>
      </c>
      <c r="D26" s="325"/>
      <c r="E26" s="326"/>
      <c r="F26" s="327"/>
      <c r="G26" s="326"/>
      <c r="H26" s="328" t="str">
        <f>IF(_xlfn.XLOOKUP(TimeSheet_June[[#This Row],[Date(s)]],Holidays[Date],Holidays[Event])=0,"",_xlfn.XLOOKUP(TimeSheet_June[[#This Row],[Date(s)]],Holidays[Date],Holidays[Event]))</f>
        <v/>
      </c>
      <c r="I26" s="329"/>
      <c r="J26" s="306">
        <f t="shared" si="0"/>
        <v>0</v>
      </c>
      <c r="K26" s="307">
        <f t="shared" si="1"/>
        <v>0</v>
      </c>
      <c r="L26" s="308">
        <f t="shared" si="2"/>
        <v>0</v>
      </c>
    </row>
    <row r="27" spans="1:12" ht="19.5" x14ac:dyDescent="0.2">
      <c r="A27" s="123" t="b">
        <f>ISNA(_xlfn.XLOOKUP(TimeSheet_June[[#This Row],[Note For Other Assigned Duties]],Holidays[Event], Holidays[Event]))</f>
        <v>1</v>
      </c>
      <c r="C27" s="324">
        <f t="shared" si="3"/>
        <v>46558</v>
      </c>
      <c r="D27" s="325"/>
      <c r="E27" s="326"/>
      <c r="F27" s="327"/>
      <c r="G27" s="326"/>
      <c r="H27" s="328" t="str">
        <f>IF(_xlfn.XLOOKUP(TimeSheet_June[[#This Row],[Date(s)]],Holidays[Date],Holidays[Event])=0,"",_xlfn.XLOOKUP(TimeSheet_June[[#This Row],[Date(s)]],Holidays[Date],Holidays[Event]))</f>
        <v/>
      </c>
      <c r="I27" s="329"/>
      <c r="J27" s="306">
        <f t="shared" si="0"/>
        <v>0</v>
      </c>
      <c r="K27" s="307">
        <f t="shared" si="1"/>
        <v>0</v>
      </c>
      <c r="L27" s="308">
        <f t="shared" si="2"/>
        <v>0</v>
      </c>
    </row>
    <row r="28" spans="1:12" ht="19.5" x14ac:dyDescent="0.2">
      <c r="A28" s="123" t="b">
        <f>ISNA(_xlfn.XLOOKUP(TimeSheet_June[[#This Row],[Note For Other Assigned Duties]],Holidays[Event], Holidays[Event]))</f>
        <v>1</v>
      </c>
      <c r="C28" s="324">
        <f t="shared" si="3"/>
        <v>46559</v>
      </c>
      <c r="D28" s="325"/>
      <c r="E28" s="326"/>
      <c r="F28" s="327"/>
      <c r="G28" s="326"/>
      <c r="H28" s="328" t="str">
        <f>IF(_xlfn.XLOOKUP(TimeSheet_June[[#This Row],[Date(s)]],Holidays[Date],Holidays[Event])=0,"",_xlfn.XLOOKUP(TimeSheet_June[[#This Row],[Date(s)]],Holidays[Date],Holidays[Event]))</f>
        <v/>
      </c>
      <c r="I28" s="329"/>
      <c r="J28" s="306">
        <f t="shared" si="0"/>
        <v>0</v>
      </c>
      <c r="K28" s="307">
        <f t="shared" si="1"/>
        <v>0</v>
      </c>
      <c r="L28" s="308">
        <f t="shared" si="2"/>
        <v>0</v>
      </c>
    </row>
    <row r="29" spans="1:12" ht="19.5" x14ac:dyDescent="0.2">
      <c r="A29" s="123" t="b">
        <f>ISNA(_xlfn.XLOOKUP(TimeSheet_June[[#This Row],[Note For Other Assigned Duties]],Holidays[Event], Holidays[Event]))</f>
        <v>1</v>
      </c>
      <c r="C29" s="324">
        <f t="shared" si="3"/>
        <v>46560</v>
      </c>
      <c r="D29" s="325"/>
      <c r="E29" s="326"/>
      <c r="F29" s="327"/>
      <c r="G29" s="326"/>
      <c r="H29" s="328" t="str">
        <f>IF(_xlfn.XLOOKUP(TimeSheet_June[[#This Row],[Date(s)]],Holidays[Date],Holidays[Event])=0,"",_xlfn.XLOOKUP(TimeSheet_June[[#This Row],[Date(s)]],Holidays[Date],Holidays[Event]))</f>
        <v/>
      </c>
      <c r="I29" s="329"/>
      <c r="J29" s="306">
        <f t="shared" si="0"/>
        <v>0</v>
      </c>
      <c r="K29" s="307">
        <f t="shared" si="1"/>
        <v>0</v>
      </c>
      <c r="L29" s="308">
        <f t="shared" si="2"/>
        <v>0</v>
      </c>
    </row>
    <row r="30" spans="1:12" ht="19.5" x14ac:dyDescent="0.2">
      <c r="A30" s="123" t="b">
        <f>ISNA(_xlfn.XLOOKUP(TimeSheet_June[[#This Row],[Note For Other Assigned Duties]],Holidays[Event], Holidays[Event]))</f>
        <v>1</v>
      </c>
      <c r="C30" s="324">
        <f t="shared" si="3"/>
        <v>46561</v>
      </c>
      <c r="D30" s="325"/>
      <c r="E30" s="326"/>
      <c r="F30" s="327"/>
      <c r="G30" s="326"/>
      <c r="H30" s="328" t="str">
        <f>IF(_xlfn.XLOOKUP(TimeSheet_June[[#This Row],[Date(s)]],Holidays[Date],Holidays[Event])=0,"",_xlfn.XLOOKUP(TimeSheet_June[[#This Row],[Date(s)]],Holidays[Date],Holidays[Event]))</f>
        <v/>
      </c>
      <c r="I30" s="329"/>
      <c r="J30" s="306">
        <f t="shared" si="0"/>
        <v>0</v>
      </c>
      <c r="K30" s="307">
        <f t="shared" si="1"/>
        <v>0</v>
      </c>
      <c r="L30" s="308">
        <f t="shared" si="2"/>
        <v>0</v>
      </c>
    </row>
    <row r="31" spans="1:12" ht="19.5" x14ac:dyDescent="0.2">
      <c r="A31" s="123" t="b">
        <f>ISNA(_xlfn.XLOOKUP(TimeSheet_June[[#This Row],[Note For Other Assigned Duties]],Holidays[Event], Holidays[Event]))</f>
        <v>1</v>
      </c>
      <c r="C31" s="324">
        <f t="shared" si="3"/>
        <v>46562</v>
      </c>
      <c r="D31" s="325"/>
      <c r="E31" s="326"/>
      <c r="F31" s="327"/>
      <c r="G31" s="326"/>
      <c r="H31" s="328" t="str">
        <f>IF(_xlfn.XLOOKUP(TimeSheet_June[[#This Row],[Date(s)]],Holidays[Date],Holidays[Event])=0,"",_xlfn.XLOOKUP(TimeSheet_June[[#This Row],[Date(s)]],Holidays[Date],Holidays[Event]))</f>
        <v/>
      </c>
      <c r="I31" s="329"/>
      <c r="J31" s="306">
        <f t="shared" si="0"/>
        <v>0</v>
      </c>
      <c r="K31" s="307">
        <f t="shared" si="1"/>
        <v>0</v>
      </c>
      <c r="L31" s="308">
        <f t="shared" si="2"/>
        <v>0</v>
      </c>
    </row>
    <row r="32" spans="1:12" ht="19.5" x14ac:dyDescent="0.2">
      <c r="A32" s="123" t="b">
        <f>ISNA(_xlfn.XLOOKUP(TimeSheet_June[[#This Row],[Note For Other Assigned Duties]],Holidays[Event], Holidays[Event]))</f>
        <v>1</v>
      </c>
      <c r="C32" s="324">
        <f t="shared" si="3"/>
        <v>46563</v>
      </c>
      <c r="D32" s="325"/>
      <c r="E32" s="326"/>
      <c r="F32" s="327"/>
      <c r="G32" s="326"/>
      <c r="H32" s="328" t="str">
        <f>IF(_xlfn.XLOOKUP(TimeSheet_June[[#This Row],[Date(s)]],Holidays[Date],Holidays[Event])=0,"",_xlfn.XLOOKUP(TimeSheet_June[[#This Row],[Date(s)]],Holidays[Date],Holidays[Event]))</f>
        <v/>
      </c>
      <c r="I32" s="329"/>
      <c r="J32" s="306">
        <f t="shared" si="0"/>
        <v>0</v>
      </c>
      <c r="K32" s="307">
        <f t="shared" si="1"/>
        <v>0</v>
      </c>
      <c r="L32" s="308">
        <f t="shared" si="2"/>
        <v>0</v>
      </c>
    </row>
    <row r="33" spans="1:12" ht="19.5" x14ac:dyDescent="0.2">
      <c r="A33" s="123" t="b">
        <f>ISNA(_xlfn.XLOOKUP(TimeSheet_June[[#This Row],[Note For Other Assigned Duties]],Holidays[Event], Holidays[Event]))</f>
        <v>1</v>
      </c>
      <c r="C33" s="324">
        <f t="shared" si="3"/>
        <v>46564</v>
      </c>
      <c r="D33" s="325"/>
      <c r="E33" s="326"/>
      <c r="F33" s="327"/>
      <c r="G33" s="326"/>
      <c r="H33" s="328" t="str">
        <f>IF(_xlfn.XLOOKUP(TimeSheet_June[[#This Row],[Date(s)]],Holidays[Date],Holidays[Event])=0,"",_xlfn.XLOOKUP(TimeSheet_June[[#This Row],[Date(s)]],Holidays[Date],Holidays[Event]))</f>
        <v/>
      </c>
      <c r="I33" s="329"/>
      <c r="J33" s="306">
        <f t="shared" si="0"/>
        <v>0</v>
      </c>
      <c r="K33" s="307">
        <f t="shared" si="1"/>
        <v>0</v>
      </c>
      <c r="L33" s="308">
        <f t="shared" si="2"/>
        <v>0</v>
      </c>
    </row>
    <row r="34" spans="1:12" ht="19.5" x14ac:dyDescent="0.2">
      <c r="A34" s="123" t="b">
        <f>ISNA(_xlfn.XLOOKUP(TimeSheet_June[[#This Row],[Note For Other Assigned Duties]],Holidays[Event], Holidays[Event]))</f>
        <v>1</v>
      </c>
      <c r="C34" s="324">
        <f t="shared" si="3"/>
        <v>46565</v>
      </c>
      <c r="D34" s="325"/>
      <c r="E34" s="326"/>
      <c r="F34" s="327"/>
      <c r="G34" s="326"/>
      <c r="H34" s="328" t="str">
        <f>IF(_xlfn.XLOOKUP(TimeSheet_June[[#This Row],[Date(s)]],Holidays[Date],Holidays[Event])=0,"",_xlfn.XLOOKUP(TimeSheet_June[[#This Row],[Date(s)]],Holidays[Date],Holidays[Event]))</f>
        <v/>
      </c>
      <c r="I34" s="329"/>
      <c r="J34" s="306">
        <f t="shared" si="0"/>
        <v>0</v>
      </c>
      <c r="K34" s="307">
        <f t="shared" si="1"/>
        <v>0</v>
      </c>
      <c r="L34" s="308">
        <f t="shared" si="2"/>
        <v>0</v>
      </c>
    </row>
    <row r="35" spans="1:12" ht="19.5" x14ac:dyDescent="0.2">
      <c r="A35" s="123" t="b">
        <f>ISNA(_xlfn.XLOOKUP(TimeSheet_June[[#This Row],[Note For Other Assigned Duties]],Holidays[Event], Holidays[Event]))</f>
        <v>1</v>
      </c>
      <c r="C35" s="324">
        <f t="shared" si="3"/>
        <v>46566</v>
      </c>
      <c r="D35" s="325"/>
      <c r="E35" s="326"/>
      <c r="F35" s="327"/>
      <c r="G35" s="326"/>
      <c r="H35" s="328" t="str">
        <f>IF(_xlfn.XLOOKUP(TimeSheet_June[[#This Row],[Date(s)]],Holidays[Date],Holidays[Event])=0,"",_xlfn.XLOOKUP(TimeSheet_June[[#This Row],[Date(s)]],Holidays[Date],Holidays[Event]))</f>
        <v/>
      </c>
      <c r="I35" s="329"/>
      <c r="J35" s="306">
        <f t="shared" si="0"/>
        <v>0</v>
      </c>
      <c r="K35" s="307">
        <f t="shared" si="1"/>
        <v>0</v>
      </c>
      <c r="L35" s="308">
        <f t="shared" si="2"/>
        <v>0</v>
      </c>
    </row>
    <row r="36" spans="1:12" ht="19.5" x14ac:dyDescent="0.2">
      <c r="A36" s="123" t="b">
        <f>ISNA(_xlfn.XLOOKUP(TimeSheet_June[[#This Row],[Note For Other Assigned Duties]],Holidays[Event], Holidays[Event]))</f>
        <v>1</v>
      </c>
      <c r="C36" s="324">
        <f t="shared" si="3"/>
        <v>46567</v>
      </c>
      <c r="D36" s="325"/>
      <c r="E36" s="326"/>
      <c r="F36" s="327"/>
      <c r="G36" s="326"/>
      <c r="H36" s="328" t="str">
        <f>IF(_xlfn.XLOOKUP(TimeSheet_June[[#This Row],[Date(s)]],Holidays[Date],Holidays[Event])=0,"",_xlfn.XLOOKUP(TimeSheet_June[[#This Row],[Date(s)]],Holidays[Date],Holidays[Event]))</f>
        <v/>
      </c>
      <c r="I36" s="329"/>
      <c r="J36" s="306">
        <f t="shared" si="0"/>
        <v>0</v>
      </c>
      <c r="K36" s="307">
        <f t="shared" si="1"/>
        <v>0</v>
      </c>
      <c r="L36" s="308">
        <f t="shared" si="2"/>
        <v>0</v>
      </c>
    </row>
    <row r="37" spans="1:12" thickBot="1" x14ac:dyDescent="0.25">
      <c r="A37" s="123" t="b">
        <f>ISNA(_xlfn.XLOOKUP(TimeSheet_June[[#This Row],[Note For Other Assigned Duties]],Holidays[Event], Holidays[Event]))</f>
        <v>1</v>
      </c>
      <c r="C37" s="333">
        <f t="shared" si="3"/>
        <v>46568</v>
      </c>
      <c r="D37" s="334"/>
      <c r="E37" s="335"/>
      <c r="F37" s="336"/>
      <c r="G37" s="335"/>
      <c r="H37" s="337" t="str">
        <f>IF(_xlfn.XLOOKUP(TimeSheet_June[[#This Row],[Date(s)]],Holidays[Date],Holidays[Event])=0,"",_xlfn.XLOOKUP(TimeSheet_June[[#This Row],[Date(s)]],Holidays[Date],Holidays[Event]))</f>
        <v/>
      </c>
      <c r="I37" s="338"/>
      <c r="J37" s="309">
        <f t="shared" si="0"/>
        <v>0</v>
      </c>
      <c r="K37" s="310">
        <f t="shared" si="1"/>
        <v>0</v>
      </c>
      <c r="L37" s="311">
        <f t="shared" si="2"/>
        <v>0</v>
      </c>
    </row>
    <row r="38" spans="1:12" ht="42" customHeight="1" thickTop="1" x14ac:dyDescent="0.2">
      <c r="C38" s="171"/>
      <c r="D38" s="172"/>
      <c r="E38" s="172"/>
      <c r="F38" s="172"/>
      <c r="G38" s="161"/>
      <c r="H38" s="170"/>
      <c r="I38" s="169"/>
      <c r="J38" s="135"/>
      <c r="K38" s="168"/>
      <c r="L38" s="167"/>
    </row>
  </sheetData>
  <sheetProtection algorithmName="SHA-512" hashValue="jWyi9Ke1Z+JZo70afhl/3EV/krrIKFOTekJCVyyrx64//XcfdzOdTDo4SVaheVaWu0HW0TeWVRlJUzE+74/xuA==" saltValue="t4dMNTifPNyBYB62zghcRw==" spinCount="100000" sheet="1" objects="1" scenarios="1"/>
  <mergeCells count="12">
    <mergeCell ref="C1:J1"/>
    <mergeCell ref="K1:L1"/>
    <mergeCell ref="K2:L2"/>
    <mergeCell ref="K3:L3"/>
    <mergeCell ref="K4:L4"/>
    <mergeCell ref="D3:F3"/>
    <mergeCell ref="G4:H4"/>
    <mergeCell ref="K5:L5"/>
    <mergeCell ref="K6:L6"/>
    <mergeCell ref="I2:I3"/>
    <mergeCell ref="J2:J3"/>
    <mergeCell ref="J4:J5"/>
  </mergeCells>
  <phoneticPr fontId="99" type="noConversion"/>
  <conditionalFormatting sqref="C8:I37">
    <cfRule type="expression" dxfId="1" priority="1">
      <formula>OR(IF(WEEKDAY($C8)=1,1),IF(WEEKDAY($C8)=7,1),IF($A8=FALSE,1))</formula>
    </cfRule>
  </conditionalFormatting>
  <dataValidations count="19">
    <dataValidation allowBlank="1" showErrorMessage="1" sqref="B2:B1048576 G5:H6 J2 G2:H3 J35:J38 N5:O7 N10:R37 S7:XFD37 Q7:R9 M38:XFD1048576 Q1:XFD6 O1:O2 K8:M37 M1:M6 K38:L38 C39:L1048576 P1:P7 I8:I9 I15:I16 I22:I23 I29:I30 C8:G37" xr:uid="{00000000-0002-0000-1800-000000000000}"/>
    <dataValidation allowBlank="1" showInputMessage="1" showErrorMessage="1" prompt="Use this worksheet to track hours worked in a work week. Enter Date and Times in TimeSheet table. Total Hours, Regular Hours and Overtime Hours are automatically calculated" sqref="B1" xr:uid="{00000000-0002-0000-1800-000001000000}"/>
    <dataValidation allowBlank="1" showInputMessage="1" showErrorMessage="1" prompt="Enter Teacher and School details in cells below" sqref="C1" xr:uid="{00000000-0002-0000-1800-000002000000}"/>
    <dataValidation allowBlank="1" showInputMessage="1" showErrorMessage="1" prompt="Enter Teacher Name and FTE in cells to the right" sqref="C2" xr:uid="{00000000-0002-0000-1800-000003000000}"/>
    <dataValidation allowBlank="1" showInputMessage="1" showErrorMessage="1" prompt="Enter Teacher Name in this cell" sqref="D2" xr:uid="{00000000-0002-0000-1800-000004000000}"/>
    <dataValidation allowBlank="1" showInputMessage="1" showErrorMessage="1" prompt="Enter Teacher's FTE in this cell" sqref="E2" xr:uid="{00000000-0002-0000-1800-000005000000}"/>
    <dataValidation allowBlank="1" showInputMessage="1" showErrorMessage="1" prompt="Enter School Name in cell to the right" sqref="C3" xr:uid="{00000000-0002-0000-1800-000006000000}"/>
    <dataValidation allowBlank="1" showInputMessage="1" showErrorMessage="1" prompt="Enter School Name in this cell" sqref="D3" xr:uid="{00000000-0002-0000-1800-000007000000}"/>
    <dataValidation allowBlank="1" showInputMessage="1" showErrorMessage="1" prompt="Enter Total Assignable Hours in cell below" sqref="C5" xr:uid="{00000000-0002-0000-1800-000008000000}"/>
    <dataValidation allowBlank="1" showInputMessage="1" showErrorMessage="1" prompt="Total Assignable Hours Worked are automatically calculated in cell below" sqref="E5" xr:uid="{00000000-0002-0000-1800-000009000000}"/>
    <dataValidation allowBlank="1" showInputMessage="1" showErrorMessage="1" prompt="Regular Hours are automatically calculated in cell below" sqref="D5" xr:uid="{00000000-0002-0000-1800-00000A000000}"/>
    <dataValidation allowBlank="1" showInputMessage="1" showErrorMessage="1" prompt="Enter Total Work Week Hours in this cell" sqref="C6" xr:uid="{00000000-0002-0000-1800-00000B000000}"/>
    <dataValidation allowBlank="1" showInputMessage="1" showErrorMessage="1" prompt="Total Hours Worked are automatically calculated in this cell" sqref="D6:E6" xr:uid="{00000000-0002-0000-1800-00000C000000}"/>
    <dataValidation allowBlank="1" showInputMessage="1" showErrorMessage="1" prompt="Enter Date in this column under this heading. Use heading filters to find specific entries" sqref="C7" xr:uid="{00000000-0002-0000-1800-00000D000000}"/>
    <dataValidation allowBlank="1" showInputMessage="1" showErrorMessage="1" prompt="Enter Assigned Time After School in this column under this heading." sqref="I7 J8:J34" xr:uid="{00000000-0002-0000-1800-00000E000000}"/>
    <dataValidation allowBlank="1" showInputMessage="1" showErrorMessage="1" prompt="Assigned Hours Worked are automatically calculated in this column under this heading." sqref="K7:L7" xr:uid="{00000000-0002-0000-1800-00000F000000}"/>
    <dataValidation allowBlank="1" showInputMessage="1" showErrorMessage="1" prompt="Total Assignable Hours Worked to date automatically calculated in this cell." sqref="F6 J6" xr:uid="{00000000-0002-0000-1800-000010000000}"/>
    <dataValidation allowBlank="1" showInputMessage="1" showErrorMessage="1" prompt="Total Assignable Hours Worked to date are automatically calculated in cell below" sqref="J4 F5" xr:uid="{00000000-0002-0000-1800-000011000000}"/>
    <dataValidation allowBlank="1" showInputMessage="1" showErrorMessage="1" prompt="adsfa" sqref="I2" xr:uid="{00000000-0002-0000-1800-000012000000}"/>
  </dataValidations>
  <hyperlinks>
    <hyperlink ref="K2" location="'Mon-Day 1-S1'!Print_Titles" display="MON | Day 1 - Sem 1" xr:uid="{00000000-0004-0000-1800-000000000000}"/>
    <hyperlink ref="K3" location="'Tue-Day 2-S1'!Print_Titles" display="TUE | Day 2 - Sem 1" xr:uid="{00000000-0004-0000-1800-000001000000}"/>
    <hyperlink ref="K4" location="'Wed-Day 3-S1'!Print_Titles" display="WED | Day 3 - Sem 1" xr:uid="{00000000-0004-0000-1800-000002000000}"/>
    <hyperlink ref="K5" location="'Thu-Day 4-S1'!Print_Titles" display="THU | Day 4 - Sem 1" xr:uid="{00000000-0004-0000-1800-000003000000}"/>
    <hyperlink ref="K6" location="'Fri-Day 5-S1'!Print_Titles" display="FRI | Day 5 - Sem 1" xr:uid="{00000000-0004-0000-1800-000004000000}"/>
    <hyperlink ref="N2" location="'Day 6'!A1" display="Day 6 - Sem 1" xr:uid="{00000000-0004-0000-1800-000005000000}"/>
    <hyperlink ref="N3" location="'Early Dismissal 1'!A1" display="Early Out 1 - Sem 1" xr:uid="{00000000-0004-0000-1800-000006000000}"/>
    <hyperlink ref="N4" location="'Early Dismissal 2'!A1" display="Early Out 2 - Sem 1" xr:uid="{00000000-0004-0000-1800-000007000000}"/>
    <hyperlink ref="K2:L2" location="'Mon-Day 1'!A1" display="MON | Day 1 - Sem 1" xr:uid="{00000000-0004-0000-1800-000008000000}"/>
    <hyperlink ref="K3:L3" location="'Tue-Day 2'!A1" display="TUE | Day 2 - Sem 1" xr:uid="{00000000-0004-0000-1800-000009000000}"/>
    <hyperlink ref="K4:L4" location="'Wed-Day 3'!A1" display="WED | Day 3 - Sem 1" xr:uid="{00000000-0004-0000-1800-00000A000000}"/>
    <hyperlink ref="K5:L5" location="'Thu-Day 4'!A1" display="THU | Day 4 - Sem 1" xr:uid="{00000000-0004-0000-1800-00000B000000}"/>
    <hyperlink ref="K6:L6" location="'Fri-Day 5'!A1" display="FRI | Day 5 - Sem 1" xr:uid="{00000000-0004-0000-1800-00000C000000}"/>
  </hyperlinks>
  <printOptions horizontalCentered="1"/>
  <pageMargins left="0.25" right="0.25" top="0.75" bottom="0.75" header="0.3" footer="0.3"/>
  <pageSetup scale="46"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637A3E91-834D-4B81-9154-61BFCACF162A}">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C59DFF8D-5EFC-4828-A9EE-D7390CD5C150}">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theme="4"/>
    <pageSetUpPr fitToPage="1"/>
  </sheetPr>
  <dimension ref="A1:P39"/>
  <sheetViews>
    <sheetView showGridLines="0" zoomScale="75" zoomScaleNormal="75" zoomScalePageLayoutView="75" workbookViewId="0">
      <pane xSplit="15" ySplit="7" topLeftCell="P22" activePane="bottomRight" state="frozen"/>
      <selection activeCell="H15" sqref="H15"/>
      <selection pane="topRight" activeCell="H15" sqref="H15"/>
      <selection pane="bottomLeft" activeCell="H15" sqref="H15"/>
      <selection pane="bottomRight" activeCell="H15" sqref="H15"/>
    </sheetView>
  </sheetViews>
  <sheetFormatPr defaultColWidth="9" defaultRowHeight="20.25" customHeight="1" x14ac:dyDescent="0.2"/>
  <cols>
    <col min="1" max="1" width="0" style="123" hidden="1" customWidth="1"/>
    <col min="2" max="2" width="3" style="123" customWidth="1"/>
    <col min="3" max="3" width="21.125" style="123" customWidth="1"/>
    <col min="4" max="4" width="14.125" style="123" customWidth="1"/>
    <col min="5" max="5" width="20.125" style="123" customWidth="1"/>
    <col min="6" max="6" width="17.125" style="123" customWidth="1"/>
    <col min="7" max="7" width="16.125" style="123" customWidth="1"/>
    <col min="8" max="8" width="20.875" style="123" customWidth="1"/>
    <col min="9" max="9" width="15.875" style="123" customWidth="1"/>
    <col min="10" max="10" width="16.875" style="157" customWidth="1"/>
    <col min="11" max="11" width="12.125" style="123" customWidth="1"/>
    <col min="12" max="12" width="20.625" style="123" customWidth="1"/>
    <col min="13" max="13" width="13.125" style="123" customWidth="1"/>
    <col min="14" max="14" width="14.875" style="123" customWidth="1"/>
    <col min="15" max="15" width="9.875" style="123" customWidth="1"/>
    <col min="16" max="16" width="1.875" style="123" customWidth="1"/>
    <col min="17" max="16384" width="9" style="123"/>
  </cols>
  <sheetData>
    <row r="1" spans="1:16" ht="35.25" customHeight="1" thickTop="1" thickBot="1" x14ac:dyDescent="0.45">
      <c r="C1" s="566" t="s">
        <v>104</v>
      </c>
      <c r="D1" s="566"/>
      <c r="E1" s="566"/>
      <c r="F1" s="566"/>
      <c r="G1" s="566"/>
      <c r="H1" s="566"/>
      <c r="I1" s="566"/>
      <c r="J1" s="567"/>
      <c r="K1" s="546" t="s">
        <v>20</v>
      </c>
      <c r="L1" s="547"/>
      <c r="M1" s="156" t="s">
        <v>17</v>
      </c>
      <c r="N1" s="106" t="s">
        <v>20</v>
      </c>
      <c r="O1" s="156" t="s">
        <v>17</v>
      </c>
      <c r="P1" s="136"/>
    </row>
    <row r="2" spans="1:16" ht="47.25" customHeight="1" thickBot="1" x14ac:dyDescent="0.25">
      <c r="C2" s="238" t="s">
        <v>36</v>
      </c>
      <c r="D2" s="232" t="str">
        <f>'Detailed Summary'!D1</f>
        <v>Type your name here.</v>
      </c>
      <c r="E2" s="233">
        <f>'Detailed Summary'!G2</f>
        <v>1</v>
      </c>
      <c r="F2" s="237" t="s">
        <v>35</v>
      </c>
      <c r="G2" s="165" t="s">
        <v>54</v>
      </c>
      <c r="H2" s="154">
        <f>'Detailed Summary'!G7</f>
        <v>0</v>
      </c>
      <c r="I2" s="540" t="s">
        <v>88</v>
      </c>
      <c r="J2" s="558"/>
      <c r="K2" s="548" t="s">
        <v>111</v>
      </c>
      <c r="L2" s="549"/>
      <c r="M2" s="153">
        <f>'Detailed Summary'!C6+'Detailed Summary'!D6</f>
        <v>0</v>
      </c>
      <c r="N2" s="152" t="s">
        <v>116</v>
      </c>
      <c r="O2" s="107">
        <f>'Detailed Summary'!C11+'Detailed Summary'!D11</f>
        <v>0</v>
      </c>
      <c r="P2" s="136"/>
    </row>
    <row r="3" spans="1:16" ht="51" customHeight="1" thickBot="1" x14ac:dyDescent="0.25">
      <c r="C3" s="239" t="s">
        <v>34</v>
      </c>
      <c r="D3" s="554" t="str">
        <f>'Detailed Summary'!D2</f>
        <v>Type your school here.</v>
      </c>
      <c r="E3" s="554"/>
      <c r="F3" s="555"/>
      <c r="G3" s="164" t="s">
        <v>55</v>
      </c>
      <c r="H3" s="150">
        <f>'Detailed Summary'!G12</f>
        <v>916</v>
      </c>
      <c r="I3" s="541"/>
      <c r="J3" s="559"/>
      <c r="K3" s="550" t="s">
        <v>112</v>
      </c>
      <c r="L3" s="551"/>
      <c r="M3" s="149">
        <f>'Detailed Summary'!C7+'Detailed Summary'!D7</f>
        <v>0</v>
      </c>
      <c r="N3" s="148" t="s">
        <v>117</v>
      </c>
      <c r="O3" s="147">
        <f>'Detailed Summary'!C12+'Detailed Summary'!D12</f>
        <v>0</v>
      </c>
      <c r="P3" s="136"/>
    </row>
    <row r="4" spans="1:16" ht="78.75" customHeight="1" thickBot="1" x14ac:dyDescent="0.25">
      <c r="C4" s="146" t="s">
        <v>119</v>
      </c>
      <c r="D4" s="200">
        <f>'Detailed Summary'!H3</f>
        <v>0</v>
      </c>
      <c r="E4" s="146" t="s">
        <v>82</v>
      </c>
      <c r="F4" s="145">
        <f>IFERROR(E2*1200,0)</f>
        <v>1200</v>
      </c>
      <c r="G4" s="556" t="s">
        <v>181</v>
      </c>
      <c r="H4" s="557"/>
      <c r="I4" s="145">
        <f>June!C6</f>
        <v>1200</v>
      </c>
      <c r="J4" s="564" t="s">
        <v>38</v>
      </c>
      <c r="K4" s="552" t="s">
        <v>113</v>
      </c>
      <c r="L4" s="553"/>
      <c r="M4" s="144">
        <f>'Detailed Summary'!C8+'Detailed Summary'!D8</f>
        <v>0</v>
      </c>
      <c r="N4" s="143" t="s">
        <v>118</v>
      </c>
      <c r="O4" s="142">
        <f>'Detailed Summary'!C13+'Detailed Summary'!D13</f>
        <v>0</v>
      </c>
      <c r="P4" s="136"/>
    </row>
    <row r="5" spans="1:16" ht="76.5" customHeight="1" thickBot="1" x14ac:dyDescent="0.3">
      <c r="C5" s="182" t="s">
        <v>107</v>
      </c>
      <c r="D5" s="184" t="s">
        <v>97</v>
      </c>
      <c r="E5" s="186" t="s">
        <v>106</v>
      </c>
      <c r="F5" s="108" t="s">
        <v>67</v>
      </c>
      <c r="G5" s="124"/>
      <c r="H5" s="124"/>
      <c r="J5" s="565"/>
      <c r="K5" s="534" t="s">
        <v>114</v>
      </c>
      <c r="L5" s="535"/>
      <c r="M5" s="141">
        <f>'Detailed Summary'!C9+'Detailed Summary'!D9</f>
        <v>0</v>
      </c>
      <c r="N5" s="173"/>
      <c r="O5" s="136"/>
      <c r="P5" s="136"/>
    </row>
    <row r="6" spans="1:16" ht="28.5" customHeight="1" thickBot="1" x14ac:dyDescent="0.25">
      <c r="C6" s="189">
        <f>I4-E6</f>
        <v>1200</v>
      </c>
      <c r="D6" s="185">
        <f>SUM(J8:J38)/60</f>
        <v>0</v>
      </c>
      <c r="E6" s="187">
        <f>SUM(L8:L38)</f>
        <v>0</v>
      </c>
      <c r="F6" s="122">
        <f>June!F6+E6</f>
        <v>0</v>
      </c>
      <c r="G6" s="124"/>
      <c r="H6" s="124"/>
      <c r="J6" s="163">
        <f>C6</f>
        <v>1200</v>
      </c>
      <c r="K6" s="536" t="s">
        <v>115</v>
      </c>
      <c r="L6" s="537"/>
      <c r="M6" s="140">
        <f>'Detailed Summary'!C10+'Detailed Summary'!D10</f>
        <v>0</v>
      </c>
      <c r="N6" s="136"/>
      <c r="O6" s="136"/>
      <c r="P6" s="136"/>
    </row>
    <row r="7" spans="1:16" ht="89.25" customHeight="1" thickTop="1" x14ac:dyDescent="0.2">
      <c r="C7" s="162" t="s">
        <v>33</v>
      </c>
      <c r="D7" s="138" t="s">
        <v>56</v>
      </c>
      <c r="E7" s="138" t="s">
        <v>102</v>
      </c>
      <c r="F7" s="138" t="s">
        <v>98</v>
      </c>
      <c r="G7" s="138" t="s">
        <v>57</v>
      </c>
      <c r="H7" s="138" t="s">
        <v>64</v>
      </c>
      <c r="I7" s="137" t="s">
        <v>58</v>
      </c>
      <c r="J7" s="192" t="s">
        <v>99</v>
      </c>
      <c r="K7" s="193" t="s">
        <v>65</v>
      </c>
      <c r="L7" s="174" t="s">
        <v>66</v>
      </c>
      <c r="M7" s="136"/>
      <c r="N7" s="136"/>
      <c r="O7" s="136"/>
      <c r="P7" s="136"/>
    </row>
    <row r="8" spans="1:16" ht="28.5" customHeight="1" x14ac:dyDescent="0.2">
      <c r="A8" s="123" t="b">
        <f>ISNA(_xlfn.XLOOKUP(TimeSheet_July[[#This Row],[Note For Other Assigned Duties]],Holidays[Event], Holidays[Event]))</f>
        <v>0</v>
      </c>
      <c r="C8" s="324">
        <f>+June!C37+1</f>
        <v>46569</v>
      </c>
      <c r="D8" s="325"/>
      <c r="E8" s="326"/>
      <c r="F8" s="327"/>
      <c r="G8" s="326"/>
      <c r="H8" s="328" t="str">
        <f>IF(_xlfn.XLOOKUP(TimeSheet_July[[#This Row],[Date(s)]],Holidays[Date],Holidays[Event])=0,"",_xlfn.XLOOKUP(TimeSheet_July[[#This Row],[Date(s)]],Holidays[Date],Holidays[Event]))</f>
        <v>Canada Day</v>
      </c>
      <c r="I8" s="329"/>
      <c r="J8" s="160">
        <f t="shared" ref="J8:J38" si="0">F8</f>
        <v>0</v>
      </c>
      <c r="K8" s="197">
        <f>IFERROR(D8+E8+G8+I8,0)</f>
        <v>0</v>
      </c>
      <c r="L8" s="175">
        <f t="shared" ref="L8:L38" si="1">IFERROR(K8/60,0)</f>
        <v>0</v>
      </c>
    </row>
    <row r="9" spans="1:16" ht="19.5" x14ac:dyDescent="0.2">
      <c r="A9" s="123" t="b">
        <f>ISNA(_xlfn.XLOOKUP(TimeSheet_July[[#This Row],[Note For Other Assigned Duties]],Holidays[Event], Holidays[Event]))</f>
        <v>1</v>
      </c>
      <c r="C9" s="324">
        <f>+C8+1</f>
        <v>46570</v>
      </c>
      <c r="D9" s="325"/>
      <c r="E9" s="326"/>
      <c r="F9" s="327"/>
      <c r="G9" s="326"/>
      <c r="H9" s="328" t="str">
        <f>IF(_xlfn.XLOOKUP(TimeSheet_July[[#This Row],[Date(s)]],Holidays[Date],Holidays[Event])=0,"",_xlfn.XLOOKUP(TimeSheet_July[[#This Row],[Date(s)]],Holidays[Date],Holidays[Event]))</f>
        <v/>
      </c>
      <c r="I9" s="329"/>
      <c r="J9" s="160">
        <f t="shared" si="0"/>
        <v>0</v>
      </c>
      <c r="K9" s="197">
        <f>IFERROR(D9+E9+G9+I9,0)</f>
        <v>0</v>
      </c>
      <c r="L9" s="175">
        <f t="shared" si="1"/>
        <v>0</v>
      </c>
    </row>
    <row r="10" spans="1:16" ht="19.5" x14ac:dyDescent="0.2">
      <c r="A10" s="123" t="b">
        <f>ISNA(_xlfn.XLOOKUP(TimeSheet_July[[#This Row],[Note For Other Assigned Duties]],Holidays[Event], Holidays[Event]))</f>
        <v>1</v>
      </c>
      <c r="C10" s="324">
        <f t="shared" ref="C10:C38" si="2">+C9+1</f>
        <v>46571</v>
      </c>
      <c r="D10" s="325"/>
      <c r="E10" s="326"/>
      <c r="F10" s="327"/>
      <c r="G10" s="326"/>
      <c r="H10" s="328" t="str">
        <f>IF(_xlfn.XLOOKUP(TimeSheet_July[[#This Row],[Date(s)]],Holidays[Date],Holidays[Event])=0,"",_xlfn.XLOOKUP(TimeSheet_July[[#This Row],[Date(s)]],Holidays[Date],Holidays[Event]))</f>
        <v/>
      </c>
      <c r="I10" s="329"/>
      <c r="J10" s="160">
        <f t="shared" si="0"/>
        <v>0</v>
      </c>
      <c r="K10" s="197">
        <f>IFERROR(D10+E10+G10+I10,0)</f>
        <v>0</v>
      </c>
      <c r="L10" s="175">
        <f t="shared" si="1"/>
        <v>0</v>
      </c>
    </row>
    <row r="11" spans="1:16" ht="19.5" x14ac:dyDescent="0.2">
      <c r="A11" s="123" t="b">
        <f>ISNA(_xlfn.XLOOKUP(TimeSheet_July[[#This Row],[Note For Other Assigned Duties]],Holidays[Event], Holidays[Event]))</f>
        <v>1</v>
      </c>
      <c r="C11" s="324">
        <f t="shared" si="2"/>
        <v>46572</v>
      </c>
      <c r="D11" s="325"/>
      <c r="E11" s="326"/>
      <c r="F11" s="327"/>
      <c r="G11" s="326"/>
      <c r="H11" s="328" t="str">
        <f>IF(_xlfn.XLOOKUP(TimeSheet_July[[#This Row],[Date(s)]],Holidays[Date],Holidays[Event])=0,"",_xlfn.XLOOKUP(TimeSheet_July[[#This Row],[Date(s)]],Holidays[Date],Holidays[Event]))</f>
        <v/>
      </c>
      <c r="I11" s="329"/>
      <c r="J11" s="160">
        <f t="shared" si="0"/>
        <v>0</v>
      </c>
      <c r="K11" s="197">
        <f t="shared" ref="K11:K38" si="3">IFERROR(D11+E11+G11+I11,0)</f>
        <v>0</v>
      </c>
      <c r="L11" s="175">
        <f t="shared" si="1"/>
        <v>0</v>
      </c>
    </row>
    <row r="12" spans="1:16" ht="19.5" x14ac:dyDescent="0.2">
      <c r="A12" s="123" t="b">
        <f>ISNA(_xlfn.XLOOKUP(TimeSheet_July[[#This Row],[Note For Other Assigned Duties]],Holidays[Event], Holidays[Event]))</f>
        <v>1</v>
      </c>
      <c r="C12" s="324">
        <f t="shared" si="2"/>
        <v>46573</v>
      </c>
      <c r="D12" s="325"/>
      <c r="E12" s="326"/>
      <c r="F12" s="327"/>
      <c r="G12" s="326"/>
      <c r="H12" s="328" t="str">
        <f>IF(_xlfn.XLOOKUP(TimeSheet_July[[#This Row],[Date(s)]],Holidays[Date],Holidays[Event])=0,"",_xlfn.XLOOKUP(TimeSheet_July[[#This Row],[Date(s)]],Holidays[Date],Holidays[Event]))</f>
        <v/>
      </c>
      <c r="I12" s="329"/>
      <c r="J12" s="160">
        <f t="shared" si="0"/>
        <v>0</v>
      </c>
      <c r="K12" s="197">
        <f t="shared" si="3"/>
        <v>0</v>
      </c>
      <c r="L12" s="175">
        <f t="shared" si="1"/>
        <v>0</v>
      </c>
    </row>
    <row r="13" spans="1:16" ht="19.5" x14ac:dyDescent="0.2">
      <c r="A13" s="123" t="b">
        <f>ISNA(_xlfn.XLOOKUP(TimeSheet_July[[#This Row],[Note For Other Assigned Duties]],Holidays[Event], Holidays[Event]))</f>
        <v>1</v>
      </c>
      <c r="C13" s="324">
        <f t="shared" si="2"/>
        <v>46574</v>
      </c>
      <c r="D13" s="325"/>
      <c r="E13" s="326"/>
      <c r="F13" s="327"/>
      <c r="G13" s="326"/>
      <c r="H13" s="328" t="str">
        <f>IF(_xlfn.XLOOKUP(TimeSheet_July[[#This Row],[Date(s)]],Holidays[Date],Holidays[Event])=0,"",_xlfn.XLOOKUP(TimeSheet_July[[#This Row],[Date(s)]],Holidays[Date],Holidays[Event]))</f>
        <v/>
      </c>
      <c r="I13" s="329"/>
      <c r="J13" s="160">
        <f t="shared" si="0"/>
        <v>0</v>
      </c>
      <c r="K13" s="197">
        <f t="shared" si="3"/>
        <v>0</v>
      </c>
      <c r="L13" s="175">
        <f t="shared" si="1"/>
        <v>0</v>
      </c>
    </row>
    <row r="14" spans="1:16" ht="19.5" x14ac:dyDescent="0.2">
      <c r="A14" s="123" t="b">
        <f>ISNA(_xlfn.XLOOKUP(TimeSheet_July[[#This Row],[Note For Other Assigned Duties]],Holidays[Event], Holidays[Event]))</f>
        <v>1</v>
      </c>
      <c r="C14" s="324">
        <f t="shared" si="2"/>
        <v>46575</v>
      </c>
      <c r="D14" s="325"/>
      <c r="E14" s="326"/>
      <c r="F14" s="327"/>
      <c r="G14" s="326"/>
      <c r="H14" s="328" t="str">
        <f>IF(_xlfn.XLOOKUP(TimeSheet_July[[#This Row],[Date(s)]],Holidays[Date],Holidays[Event])=0,"",_xlfn.XLOOKUP(TimeSheet_July[[#This Row],[Date(s)]],Holidays[Date],Holidays[Event]))</f>
        <v/>
      </c>
      <c r="I14" s="329"/>
      <c r="J14" s="160">
        <f t="shared" si="0"/>
        <v>0</v>
      </c>
      <c r="K14" s="197">
        <f t="shared" si="3"/>
        <v>0</v>
      </c>
      <c r="L14" s="175">
        <f t="shared" si="1"/>
        <v>0</v>
      </c>
    </row>
    <row r="15" spans="1:16" ht="19.5" x14ac:dyDescent="0.2">
      <c r="A15" s="123" t="b">
        <f>ISNA(_xlfn.XLOOKUP(TimeSheet_July[[#This Row],[Note For Other Assigned Duties]],Holidays[Event], Holidays[Event]))</f>
        <v>1</v>
      </c>
      <c r="C15" s="324">
        <f t="shared" si="2"/>
        <v>46576</v>
      </c>
      <c r="D15" s="325"/>
      <c r="E15" s="326"/>
      <c r="F15" s="327"/>
      <c r="G15" s="326"/>
      <c r="H15" s="328" t="str">
        <f>IF(_xlfn.XLOOKUP(TimeSheet_July[[#This Row],[Date(s)]],Holidays[Date],Holidays[Event])=0,"",_xlfn.XLOOKUP(TimeSheet_July[[#This Row],[Date(s)]],Holidays[Date],Holidays[Event]))</f>
        <v/>
      </c>
      <c r="I15" s="329"/>
      <c r="J15" s="160">
        <f t="shared" si="0"/>
        <v>0</v>
      </c>
      <c r="K15" s="197">
        <f t="shared" si="3"/>
        <v>0</v>
      </c>
      <c r="L15" s="175">
        <f t="shared" si="1"/>
        <v>0</v>
      </c>
    </row>
    <row r="16" spans="1:16" ht="19.5" x14ac:dyDescent="0.2">
      <c r="A16" s="123" t="b">
        <f>ISNA(_xlfn.XLOOKUP(TimeSheet_July[[#This Row],[Note For Other Assigned Duties]],Holidays[Event], Holidays[Event]))</f>
        <v>1</v>
      </c>
      <c r="C16" s="324">
        <f t="shared" si="2"/>
        <v>46577</v>
      </c>
      <c r="D16" s="325"/>
      <c r="E16" s="326"/>
      <c r="F16" s="327"/>
      <c r="G16" s="326"/>
      <c r="H16" s="328" t="str">
        <f>IF(_xlfn.XLOOKUP(TimeSheet_July[[#This Row],[Date(s)]],Holidays[Date],Holidays[Event])=0,"",_xlfn.XLOOKUP(TimeSheet_July[[#This Row],[Date(s)]],Holidays[Date],Holidays[Event]))</f>
        <v/>
      </c>
      <c r="I16" s="329"/>
      <c r="J16" s="160">
        <f t="shared" si="0"/>
        <v>0</v>
      </c>
      <c r="K16" s="197">
        <f t="shared" si="3"/>
        <v>0</v>
      </c>
      <c r="L16" s="175">
        <f t="shared" si="1"/>
        <v>0</v>
      </c>
    </row>
    <row r="17" spans="1:12" ht="19.5" x14ac:dyDescent="0.2">
      <c r="A17" s="123" t="b">
        <f>ISNA(_xlfn.XLOOKUP(TimeSheet_July[[#This Row],[Note For Other Assigned Duties]],Holidays[Event], Holidays[Event]))</f>
        <v>1</v>
      </c>
      <c r="C17" s="324">
        <f t="shared" si="2"/>
        <v>46578</v>
      </c>
      <c r="D17" s="325"/>
      <c r="E17" s="326"/>
      <c r="F17" s="327"/>
      <c r="G17" s="326"/>
      <c r="H17" s="328" t="str">
        <f>IF(_xlfn.XLOOKUP(TimeSheet_July[[#This Row],[Date(s)]],Holidays[Date],Holidays[Event])=0,"",_xlfn.XLOOKUP(TimeSheet_July[[#This Row],[Date(s)]],Holidays[Date],Holidays[Event]))</f>
        <v/>
      </c>
      <c r="I17" s="329"/>
      <c r="J17" s="160">
        <f t="shared" si="0"/>
        <v>0</v>
      </c>
      <c r="K17" s="197">
        <f t="shared" si="3"/>
        <v>0</v>
      </c>
      <c r="L17" s="175">
        <f t="shared" si="1"/>
        <v>0</v>
      </c>
    </row>
    <row r="18" spans="1:12" ht="19.5" x14ac:dyDescent="0.2">
      <c r="A18" s="123" t="b">
        <f>ISNA(_xlfn.XLOOKUP(TimeSheet_July[[#This Row],[Note For Other Assigned Duties]],Holidays[Event], Holidays[Event]))</f>
        <v>1</v>
      </c>
      <c r="C18" s="324">
        <f t="shared" si="2"/>
        <v>46579</v>
      </c>
      <c r="D18" s="325"/>
      <c r="E18" s="326"/>
      <c r="F18" s="327"/>
      <c r="G18" s="326"/>
      <c r="H18" s="328" t="str">
        <f>IF(_xlfn.XLOOKUP(TimeSheet_July[[#This Row],[Date(s)]],Holidays[Date],Holidays[Event])=0,"",_xlfn.XLOOKUP(TimeSheet_July[[#This Row],[Date(s)]],Holidays[Date],Holidays[Event]))</f>
        <v/>
      </c>
      <c r="I18" s="329"/>
      <c r="J18" s="160">
        <f t="shared" si="0"/>
        <v>0</v>
      </c>
      <c r="K18" s="197">
        <f t="shared" si="3"/>
        <v>0</v>
      </c>
      <c r="L18" s="175">
        <f t="shared" si="1"/>
        <v>0</v>
      </c>
    </row>
    <row r="19" spans="1:12" ht="19.5" x14ac:dyDescent="0.2">
      <c r="A19" s="123" t="b">
        <f>ISNA(_xlfn.XLOOKUP(TimeSheet_July[[#This Row],[Note For Other Assigned Duties]],Holidays[Event], Holidays[Event]))</f>
        <v>1</v>
      </c>
      <c r="C19" s="324">
        <f t="shared" si="2"/>
        <v>46580</v>
      </c>
      <c r="D19" s="325"/>
      <c r="E19" s="326"/>
      <c r="F19" s="327"/>
      <c r="G19" s="326"/>
      <c r="H19" s="328" t="str">
        <f>IF(_xlfn.XLOOKUP(TimeSheet_July[[#This Row],[Date(s)]],Holidays[Date],Holidays[Event])=0,"",_xlfn.XLOOKUP(TimeSheet_July[[#This Row],[Date(s)]],Holidays[Date],Holidays[Event]))</f>
        <v/>
      </c>
      <c r="I19" s="329"/>
      <c r="J19" s="160">
        <f t="shared" si="0"/>
        <v>0</v>
      </c>
      <c r="K19" s="197">
        <f t="shared" si="3"/>
        <v>0</v>
      </c>
      <c r="L19" s="175">
        <f t="shared" si="1"/>
        <v>0</v>
      </c>
    </row>
    <row r="20" spans="1:12" ht="19.5" x14ac:dyDescent="0.2">
      <c r="A20" s="123" t="b">
        <f>ISNA(_xlfn.XLOOKUP(TimeSheet_July[[#This Row],[Note For Other Assigned Duties]],Holidays[Event], Holidays[Event]))</f>
        <v>1</v>
      </c>
      <c r="C20" s="324">
        <f t="shared" si="2"/>
        <v>46581</v>
      </c>
      <c r="D20" s="325"/>
      <c r="E20" s="326"/>
      <c r="F20" s="327"/>
      <c r="G20" s="326"/>
      <c r="H20" s="328" t="str">
        <f>IF(_xlfn.XLOOKUP(TimeSheet_July[[#This Row],[Date(s)]],Holidays[Date],Holidays[Event])=0,"",_xlfn.XLOOKUP(TimeSheet_July[[#This Row],[Date(s)]],Holidays[Date],Holidays[Event]))</f>
        <v/>
      </c>
      <c r="I20" s="329"/>
      <c r="J20" s="160">
        <f t="shared" si="0"/>
        <v>0</v>
      </c>
      <c r="K20" s="197">
        <f t="shared" si="3"/>
        <v>0</v>
      </c>
      <c r="L20" s="175">
        <f t="shared" si="1"/>
        <v>0</v>
      </c>
    </row>
    <row r="21" spans="1:12" ht="19.5" x14ac:dyDescent="0.2">
      <c r="A21" s="123" t="b">
        <f>ISNA(_xlfn.XLOOKUP(TimeSheet_July[[#This Row],[Note For Other Assigned Duties]],Holidays[Event], Holidays[Event]))</f>
        <v>1</v>
      </c>
      <c r="C21" s="324">
        <f t="shared" si="2"/>
        <v>46582</v>
      </c>
      <c r="D21" s="325"/>
      <c r="E21" s="326"/>
      <c r="F21" s="327"/>
      <c r="G21" s="326"/>
      <c r="H21" s="328" t="str">
        <f>IF(_xlfn.XLOOKUP(TimeSheet_July[[#This Row],[Date(s)]],Holidays[Date],Holidays[Event])=0,"",_xlfn.XLOOKUP(TimeSheet_July[[#This Row],[Date(s)]],Holidays[Date],Holidays[Event]))</f>
        <v/>
      </c>
      <c r="I21" s="329"/>
      <c r="J21" s="160">
        <f t="shared" si="0"/>
        <v>0</v>
      </c>
      <c r="K21" s="197">
        <f t="shared" si="3"/>
        <v>0</v>
      </c>
      <c r="L21" s="175">
        <f t="shared" si="1"/>
        <v>0</v>
      </c>
    </row>
    <row r="22" spans="1:12" ht="19.5" x14ac:dyDescent="0.2">
      <c r="A22" s="123" t="b">
        <f>ISNA(_xlfn.XLOOKUP(TimeSheet_July[[#This Row],[Note For Other Assigned Duties]],Holidays[Event], Holidays[Event]))</f>
        <v>1</v>
      </c>
      <c r="C22" s="324">
        <f t="shared" si="2"/>
        <v>46583</v>
      </c>
      <c r="D22" s="325"/>
      <c r="E22" s="326"/>
      <c r="F22" s="327"/>
      <c r="G22" s="326"/>
      <c r="H22" s="328" t="str">
        <f>IF(_xlfn.XLOOKUP(TimeSheet_July[[#This Row],[Date(s)]],Holidays[Date],Holidays[Event])=0,"",_xlfn.XLOOKUP(TimeSheet_July[[#This Row],[Date(s)]],Holidays[Date],Holidays[Event]))</f>
        <v/>
      </c>
      <c r="I22" s="329"/>
      <c r="J22" s="160">
        <f t="shared" si="0"/>
        <v>0</v>
      </c>
      <c r="K22" s="197">
        <f t="shared" si="3"/>
        <v>0</v>
      </c>
      <c r="L22" s="175">
        <f t="shared" si="1"/>
        <v>0</v>
      </c>
    </row>
    <row r="23" spans="1:12" ht="19.5" x14ac:dyDescent="0.2">
      <c r="A23" s="123" t="b">
        <f>ISNA(_xlfn.XLOOKUP(TimeSheet_July[[#This Row],[Note For Other Assigned Duties]],Holidays[Event], Holidays[Event]))</f>
        <v>1</v>
      </c>
      <c r="C23" s="324">
        <f t="shared" si="2"/>
        <v>46584</v>
      </c>
      <c r="D23" s="325"/>
      <c r="E23" s="326"/>
      <c r="F23" s="327"/>
      <c r="G23" s="326"/>
      <c r="H23" s="328" t="str">
        <f>IF(_xlfn.XLOOKUP(TimeSheet_July[[#This Row],[Date(s)]],Holidays[Date],Holidays[Event])=0,"",_xlfn.XLOOKUP(TimeSheet_July[[#This Row],[Date(s)]],Holidays[Date],Holidays[Event]))</f>
        <v/>
      </c>
      <c r="I23" s="329"/>
      <c r="J23" s="160">
        <f t="shared" si="0"/>
        <v>0</v>
      </c>
      <c r="K23" s="197">
        <f t="shared" si="3"/>
        <v>0</v>
      </c>
      <c r="L23" s="175">
        <f t="shared" si="1"/>
        <v>0</v>
      </c>
    </row>
    <row r="24" spans="1:12" ht="19.5" x14ac:dyDescent="0.2">
      <c r="A24" s="123" t="b">
        <f>ISNA(_xlfn.XLOOKUP(TimeSheet_July[[#This Row],[Note For Other Assigned Duties]],Holidays[Event], Holidays[Event]))</f>
        <v>1</v>
      </c>
      <c r="C24" s="324">
        <f t="shared" si="2"/>
        <v>46585</v>
      </c>
      <c r="D24" s="325"/>
      <c r="E24" s="326"/>
      <c r="F24" s="327"/>
      <c r="G24" s="326"/>
      <c r="H24" s="328" t="str">
        <f>IF(_xlfn.XLOOKUP(TimeSheet_July[[#This Row],[Date(s)]],Holidays[Date],Holidays[Event])=0,"",_xlfn.XLOOKUP(TimeSheet_July[[#This Row],[Date(s)]],Holidays[Date],Holidays[Event]))</f>
        <v/>
      </c>
      <c r="I24" s="329"/>
      <c r="J24" s="160">
        <f t="shared" si="0"/>
        <v>0</v>
      </c>
      <c r="K24" s="197">
        <f t="shared" si="3"/>
        <v>0</v>
      </c>
      <c r="L24" s="175">
        <f t="shared" si="1"/>
        <v>0</v>
      </c>
    </row>
    <row r="25" spans="1:12" ht="19.5" x14ac:dyDescent="0.2">
      <c r="A25" s="123" t="b">
        <f>ISNA(_xlfn.XLOOKUP(TimeSheet_July[[#This Row],[Note For Other Assigned Duties]],Holidays[Event], Holidays[Event]))</f>
        <v>1</v>
      </c>
      <c r="C25" s="324">
        <f t="shared" si="2"/>
        <v>46586</v>
      </c>
      <c r="D25" s="325"/>
      <c r="E25" s="326"/>
      <c r="F25" s="327"/>
      <c r="G25" s="326"/>
      <c r="H25" s="328" t="str">
        <f>IF(_xlfn.XLOOKUP(TimeSheet_July[[#This Row],[Date(s)]],Holidays[Date],Holidays[Event])=0,"",_xlfn.XLOOKUP(TimeSheet_July[[#This Row],[Date(s)]],Holidays[Date],Holidays[Event]))</f>
        <v/>
      </c>
      <c r="I25" s="329"/>
      <c r="J25" s="160">
        <f t="shared" si="0"/>
        <v>0</v>
      </c>
      <c r="K25" s="197">
        <f t="shared" si="3"/>
        <v>0</v>
      </c>
      <c r="L25" s="175">
        <f t="shared" si="1"/>
        <v>0</v>
      </c>
    </row>
    <row r="26" spans="1:12" ht="19.5" x14ac:dyDescent="0.2">
      <c r="A26" s="123" t="b">
        <f>ISNA(_xlfn.XLOOKUP(TimeSheet_July[[#This Row],[Note For Other Assigned Duties]],Holidays[Event], Holidays[Event]))</f>
        <v>1</v>
      </c>
      <c r="C26" s="324">
        <f t="shared" si="2"/>
        <v>46587</v>
      </c>
      <c r="D26" s="325"/>
      <c r="E26" s="326"/>
      <c r="F26" s="327"/>
      <c r="G26" s="326"/>
      <c r="H26" s="328" t="str">
        <f>IF(_xlfn.XLOOKUP(TimeSheet_July[[#This Row],[Date(s)]],Holidays[Date],Holidays[Event])=0,"",_xlfn.XLOOKUP(TimeSheet_July[[#This Row],[Date(s)]],Holidays[Date],Holidays[Event]))</f>
        <v/>
      </c>
      <c r="I26" s="329"/>
      <c r="J26" s="160">
        <f t="shared" si="0"/>
        <v>0</v>
      </c>
      <c r="K26" s="197">
        <f t="shared" si="3"/>
        <v>0</v>
      </c>
      <c r="L26" s="175">
        <f t="shared" si="1"/>
        <v>0</v>
      </c>
    </row>
    <row r="27" spans="1:12" ht="19.5" x14ac:dyDescent="0.2">
      <c r="A27" s="123" t="b">
        <f>ISNA(_xlfn.XLOOKUP(TimeSheet_July[[#This Row],[Note For Other Assigned Duties]],Holidays[Event], Holidays[Event]))</f>
        <v>1</v>
      </c>
      <c r="C27" s="324">
        <f t="shared" si="2"/>
        <v>46588</v>
      </c>
      <c r="D27" s="325"/>
      <c r="E27" s="326"/>
      <c r="F27" s="327"/>
      <c r="G27" s="326"/>
      <c r="H27" s="328" t="str">
        <f>IF(_xlfn.XLOOKUP(TimeSheet_July[[#This Row],[Date(s)]],Holidays[Date],Holidays[Event])=0,"",_xlfn.XLOOKUP(TimeSheet_July[[#This Row],[Date(s)]],Holidays[Date],Holidays[Event]))</f>
        <v/>
      </c>
      <c r="I27" s="329"/>
      <c r="J27" s="160">
        <f t="shared" si="0"/>
        <v>0</v>
      </c>
      <c r="K27" s="197">
        <f t="shared" si="3"/>
        <v>0</v>
      </c>
      <c r="L27" s="175">
        <f t="shared" si="1"/>
        <v>0</v>
      </c>
    </row>
    <row r="28" spans="1:12" ht="19.5" x14ac:dyDescent="0.2">
      <c r="A28" s="123" t="b">
        <f>ISNA(_xlfn.XLOOKUP(TimeSheet_July[[#This Row],[Note For Other Assigned Duties]],Holidays[Event], Holidays[Event]))</f>
        <v>1</v>
      </c>
      <c r="C28" s="324">
        <f t="shared" si="2"/>
        <v>46589</v>
      </c>
      <c r="D28" s="325"/>
      <c r="E28" s="326"/>
      <c r="F28" s="327"/>
      <c r="G28" s="326"/>
      <c r="H28" s="328" t="str">
        <f>IF(_xlfn.XLOOKUP(TimeSheet_July[[#This Row],[Date(s)]],Holidays[Date],Holidays[Event])=0,"",_xlfn.XLOOKUP(TimeSheet_July[[#This Row],[Date(s)]],Holidays[Date],Holidays[Event]))</f>
        <v/>
      </c>
      <c r="I28" s="329"/>
      <c r="J28" s="160">
        <f t="shared" si="0"/>
        <v>0</v>
      </c>
      <c r="K28" s="197">
        <f t="shared" si="3"/>
        <v>0</v>
      </c>
      <c r="L28" s="175">
        <f t="shared" si="1"/>
        <v>0</v>
      </c>
    </row>
    <row r="29" spans="1:12" ht="19.5" x14ac:dyDescent="0.2">
      <c r="A29" s="123" t="b">
        <f>ISNA(_xlfn.XLOOKUP(TimeSheet_July[[#This Row],[Note For Other Assigned Duties]],Holidays[Event], Holidays[Event]))</f>
        <v>1</v>
      </c>
      <c r="C29" s="324">
        <f t="shared" si="2"/>
        <v>46590</v>
      </c>
      <c r="D29" s="325"/>
      <c r="E29" s="326"/>
      <c r="F29" s="327"/>
      <c r="G29" s="326"/>
      <c r="H29" s="328" t="str">
        <f>IF(_xlfn.XLOOKUP(TimeSheet_July[[#This Row],[Date(s)]],Holidays[Date],Holidays[Event])=0,"",_xlfn.XLOOKUP(TimeSheet_July[[#This Row],[Date(s)]],Holidays[Date],Holidays[Event]))</f>
        <v/>
      </c>
      <c r="I29" s="329"/>
      <c r="J29" s="160">
        <f t="shared" si="0"/>
        <v>0</v>
      </c>
      <c r="K29" s="197">
        <f t="shared" si="3"/>
        <v>0</v>
      </c>
      <c r="L29" s="175">
        <f t="shared" si="1"/>
        <v>0</v>
      </c>
    </row>
    <row r="30" spans="1:12" ht="19.5" x14ac:dyDescent="0.2">
      <c r="A30" s="123" t="b">
        <f>ISNA(_xlfn.XLOOKUP(TimeSheet_July[[#This Row],[Note For Other Assigned Duties]],Holidays[Event], Holidays[Event]))</f>
        <v>1</v>
      </c>
      <c r="C30" s="324">
        <f t="shared" si="2"/>
        <v>46591</v>
      </c>
      <c r="D30" s="325"/>
      <c r="E30" s="326"/>
      <c r="F30" s="327"/>
      <c r="G30" s="326"/>
      <c r="H30" s="328" t="str">
        <f>IF(_xlfn.XLOOKUP(TimeSheet_July[[#This Row],[Date(s)]],Holidays[Date],Holidays[Event])=0,"",_xlfn.XLOOKUP(TimeSheet_July[[#This Row],[Date(s)]],Holidays[Date],Holidays[Event]))</f>
        <v/>
      </c>
      <c r="I30" s="329"/>
      <c r="J30" s="160">
        <f t="shared" si="0"/>
        <v>0</v>
      </c>
      <c r="K30" s="197">
        <f t="shared" si="3"/>
        <v>0</v>
      </c>
      <c r="L30" s="175">
        <f t="shared" si="1"/>
        <v>0</v>
      </c>
    </row>
    <row r="31" spans="1:12" ht="19.5" x14ac:dyDescent="0.2">
      <c r="A31" s="123" t="b">
        <f>ISNA(_xlfn.XLOOKUP(TimeSheet_July[[#This Row],[Note For Other Assigned Duties]],Holidays[Event], Holidays[Event]))</f>
        <v>1</v>
      </c>
      <c r="C31" s="324">
        <f t="shared" si="2"/>
        <v>46592</v>
      </c>
      <c r="D31" s="325"/>
      <c r="E31" s="326"/>
      <c r="F31" s="327"/>
      <c r="G31" s="326"/>
      <c r="H31" s="328" t="str">
        <f>IF(_xlfn.XLOOKUP(TimeSheet_July[[#This Row],[Date(s)]],Holidays[Date],Holidays[Event])=0,"",_xlfn.XLOOKUP(TimeSheet_July[[#This Row],[Date(s)]],Holidays[Date],Holidays[Event]))</f>
        <v/>
      </c>
      <c r="I31" s="329"/>
      <c r="J31" s="160">
        <f t="shared" si="0"/>
        <v>0</v>
      </c>
      <c r="K31" s="197">
        <f t="shared" si="3"/>
        <v>0</v>
      </c>
      <c r="L31" s="175">
        <f t="shared" si="1"/>
        <v>0</v>
      </c>
    </row>
    <row r="32" spans="1:12" ht="19.5" x14ac:dyDescent="0.2">
      <c r="A32" s="123" t="b">
        <f>ISNA(_xlfn.XLOOKUP(TimeSheet_July[[#This Row],[Note For Other Assigned Duties]],Holidays[Event], Holidays[Event]))</f>
        <v>1</v>
      </c>
      <c r="C32" s="324">
        <f t="shared" si="2"/>
        <v>46593</v>
      </c>
      <c r="D32" s="325"/>
      <c r="E32" s="326"/>
      <c r="F32" s="327"/>
      <c r="G32" s="326"/>
      <c r="H32" s="328" t="str">
        <f>IF(_xlfn.XLOOKUP(TimeSheet_July[[#This Row],[Date(s)]],Holidays[Date],Holidays[Event])=0,"",_xlfn.XLOOKUP(TimeSheet_July[[#This Row],[Date(s)]],Holidays[Date],Holidays[Event]))</f>
        <v/>
      </c>
      <c r="I32" s="329"/>
      <c r="J32" s="160">
        <f t="shared" si="0"/>
        <v>0</v>
      </c>
      <c r="K32" s="197">
        <f t="shared" si="3"/>
        <v>0</v>
      </c>
      <c r="L32" s="175">
        <f t="shared" si="1"/>
        <v>0</v>
      </c>
    </row>
    <row r="33" spans="1:12" ht="19.5" x14ac:dyDescent="0.2">
      <c r="A33" s="123" t="b">
        <f>ISNA(_xlfn.XLOOKUP(TimeSheet_July[[#This Row],[Note For Other Assigned Duties]],Holidays[Event], Holidays[Event]))</f>
        <v>1</v>
      </c>
      <c r="C33" s="324">
        <f t="shared" si="2"/>
        <v>46594</v>
      </c>
      <c r="D33" s="325"/>
      <c r="E33" s="326"/>
      <c r="F33" s="327"/>
      <c r="G33" s="326"/>
      <c r="H33" s="328" t="str">
        <f>IF(_xlfn.XLOOKUP(TimeSheet_July[[#This Row],[Date(s)]],Holidays[Date],Holidays[Event])=0,"",_xlfn.XLOOKUP(TimeSheet_July[[#This Row],[Date(s)]],Holidays[Date],Holidays[Event]))</f>
        <v/>
      </c>
      <c r="I33" s="329"/>
      <c r="J33" s="160">
        <f t="shared" si="0"/>
        <v>0</v>
      </c>
      <c r="K33" s="197">
        <f t="shared" si="3"/>
        <v>0</v>
      </c>
      <c r="L33" s="175">
        <f t="shared" si="1"/>
        <v>0</v>
      </c>
    </row>
    <row r="34" spans="1:12" ht="19.5" x14ac:dyDescent="0.2">
      <c r="A34" s="123" t="b">
        <f>ISNA(_xlfn.XLOOKUP(TimeSheet_July[[#This Row],[Note For Other Assigned Duties]],Holidays[Event], Holidays[Event]))</f>
        <v>1</v>
      </c>
      <c r="C34" s="324">
        <f t="shared" si="2"/>
        <v>46595</v>
      </c>
      <c r="D34" s="325"/>
      <c r="E34" s="326"/>
      <c r="F34" s="327"/>
      <c r="G34" s="326"/>
      <c r="H34" s="328" t="str">
        <f>IF(_xlfn.XLOOKUP(TimeSheet_July[[#This Row],[Date(s)]],Holidays[Date],Holidays[Event])=0,"",_xlfn.XLOOKUP(TimeSheet_July[[#This Row],[Date(s)]],Holidays[Date],Holidays[Event]))</f>
        <v/>
      </c>
      <c r="I34" s="329"/>
      <c r="J34" s="160">
        <f t="shared" si="0"/>
        <v>0</v>
      </c>
      <c r="K34" s="197">
        <f t="shared" si="3"/>
        <v>0</v>
      </c>
      <c r="L34" s="175">
        <f t="shared" si="1"/>
        <v>0</v>
      </c>
    </row>
    <row r="35" spans="1:12" ht="19.5" x14ac:dyDescent="0.2">
      <c r="A35" s="123" t="b">
        <f>ISNA(_xlfn.XLOOKUP(TimeSheet_July[[#This Row],[Note For Other Assigned Duties]],Holidays[Event], Holidays[Event]))</f>
        <v>1</v>
      </c>
      <c r="C35" s="324">
        <f t="shared" si="2"/>
        <v>46596</v>
      </c>
      <c r="D35" s="325"/>
      <c r="E35" s="326"/>
      <c r="F35" s="327"/>
      <c r="G35" s="326"/>
      <c r="H35" s="328" t="str">
        <f>IF(_xlfn.XLOOKUP(TimeSheet_July[[#This Row],[Date(s)]],Holidays[Date],Holidays[Event])=0,"",_xlfn.XLOOKUP(TimeSheet_July[[#This Row],[Date(s)]],Holidays[Date],Holidays[Event]))</f>
        <v/>
      </c>
      <c r="I35" s="329"/>
      <c r="J35" s="160">
        <f t="shared" si="0"/>
        <v>0</v>
      </c>
      <c r="K35" s="197">
        <f t="shared" si="3"/>
        <v>0</v>
      </c>
      <c r="L35" s="175">
        <f t="shared" si="1"/>
        <v>0</v>
      </c>
    </row>
    <row r="36" spans="1:12" ht="19.5" x14ac:dyDescent="0.2">
      <c r="A36" s="123" t="b">
        <f>ISNA(_xlfn.XLOOKUP(TimeSheet_July[[#This Row],[Note For Other Assigned Duties]],Holidays[Event], Holidays[Event]))</f>
        <v>1</v>
      </c>
      <c r="C36" s="324">
        <f t="shared" si="2"/>
        <v>46597</v>
      </c>
      <c r="D36" s="325"/>
      <c r="E36" s="326"/>
      <c r="F36" s="327"/>
      <c r="G36" s="326"/>
      <c r="H36" s="328" t="str">
        <f>IF(_xlfn.XLOOKUP(TimeSheet_July[[#This Row],[Date(s)]],Holidays[Date],Holidays[Event])=0,"",_xlfn.XLOOKUP(TimeSheet_July[[#This Row],[Date(s)]],Holidays[Date],Holidays[Event]))</f>
        <v/>
      </c>
      <c r="I36" s="329"/>
      <c r="J36" s="160">
        <f t="shared" si="0"/>
        <v>0</v>
      </c>
      <c r="K36" s="197">
        <f t="shared" si="3"/>
        <v>0</v>
      </c>
      <c r="L36" s="175">
        <f t="shared" si="1"/>
        <v>0</v>
      </c>
    </row>
    <row r="37" spans="1:12" ht="19.5" x14ac:dyDescent="0.2">
      <c r="A37" s="123" t="b">
        <f>ISNA(_xlfn.XLOOKUP(TimeSheet_July[[#This Row],[Note For Other Assigned Duties]],Holidays[Event], Holidays[Event]))</f>
        <v>1</v>
      </c>
      <c r="C37" s="324">
        <f t="shared" si="2"/>
        <v>46598</v>
      </c>
      <c r="D37" s="325"/>
      <c r="E37" s="326"/>
      <c r="F37" s="327"/>
      <c r="G37" s="326"/>
      <c r="H37" s="328" t="str">
        <f>IF(_xlfn.XLOOKUP(TimeSheet_July[[#This Row],[Date(s)]],Holidays[Date],Holidays[Event])=0,"",_xlfn.XLOOKUP(TimeSheet_July[[#This Row],[Date(s)]],Holidays[Date],Holidays[Event]))</f>
        <v/>
      </c>
      <c r="I37" s="329"/>
      <c r="J37" s="166">
        <f t="shared" si="0"/>
        <v>0</v>
      </c>
      <c r="K37" s="197">
        <f t="shared" si="3"/>
        <v>0</v>
      </c>
      <c r="L37" s="178">
        <f t="shared" si="1"/>
        <v>0</v>
      </c>
    </row>
    <row r="38" spans="1:12" thickBot="1" x14ac:dyDescent="0.25">
      <c r="A38" s="123" t="b">
        <f>ISNA(_xlfn.XLOOKUP(TimeSheet_July[[#This Row],[Note For Other Assigned Duties]],Holidays[Event], Holidays[Event]))</f>
        <v>1</v>
      </c>
      <c r="C38" s="333">
        <f t="shared" si="2"/>
        <v>46599</v>
      </c>
      <c r="D38" s="334"/>
      <c r="E38" s="335"/>
      <c r="F38" s="336"/>
      <c r="G38" s="335"/>
      <c r="H38" s="337" t="str">
        <f>IF(_xlfn.XLOOKUP(TimeSheet_July[[#This Row],[Date(s)]],Holidays[Date],Holidays[Event])=0,"",_xlfn.XLOOKUP(TimeSheet_July[[#This Row],[Date(s)]],Holidays[Date],Holidays[Event]))</f>
        <v/>
      </c>
      <c r="I38" s="338"/>
      <c r="J38" s="159">
        <f t="shared" si="0"/>
        <v>0</v>
      </c>
      <c r="K38" s="198">
        <f t="shared" si="3"/>
        <v>0</v>
      </c>
      <c r="L38" s="181">
        <f t="shared" si="1"/>
        <v>0</v>
      </c>
    </row>
    <row r="39" spans="1:12" ht="20.25" customHeight="1" thickTop="1" x14ac:dyDescent="0.2"/>
  </sheetData>
  <mergeCells count="12">
    <mergeCell ref="J4:J5"/>
    <mergeCell ref="K4:L4"/>
    <mergeCell ref="K5:L5"/>
    <mergeCell ref="K6:L6"/>
    <mergeCell ref="C1:J1"/>
    <mergeCell ref="K1:L1"/>
    <mergeCell ref="I2:I3"/>
    <mergeCell ref="J2:J3"/>
    <mergeCell ref="K2:L2"/>
    <mergeCell ref="D3:F3"/>
    <mergeCell ref="K3:L3"/>
    <mergeCell ref="G4:H4"/>
  </mergeCells>
  <phoneticPr fontId="99" type="noConversion"/>
  <conditionalFormatting sqref="C8:I38">
    <cfRule type="expression" dxfId="0" priority="1">
      <formula>OR(IF(WEEKDAY($C8)=1,1),IF(WEEKDAY($C8)=7,1),IF($A8=FALSE,1))</formula>
    </cfRule>
  </conditionalFormatting>
  <dataValidations xWindow="216" yWindow="343" count="19">
    <dataValidation allowBlank="1" showInputMessage="1" showErrorMessage="1" prompt="adsfa" sqref="I2" xr:uid="{00000000-0002-0000-1900-000000000000}"/>
    <dataValidation allowBlank="1" showInputMessage="1" showErrorMessage="1" prompt="Total Assignable Hours Worked to date are automatically calculated in cell below" sqref="J4 F5" xr:uid="{00000000-0002-0000-1900-000001000000}"/>
    <dataValidation allowBlank="1" showInputMessage="1" showErrorMessage="1" prompt="Total Assignable Hours Worked to date automatically calculated in this cell." sqref="F6 J6" xr:uid="{00000000-0002-0000-1900-000002000000}"/>
    <dataValidation allowBlank="1" showInputMessage="1" showErrorMessage="1" prompt="Assigned Hours Worked are automatically calculated in this column under this heading." sqref="K7:L7" xr:uid="{00000000-0002-0000-1900-000003000000}"/>
    <dataValidation allowBlank="1" showInputMessage="1" showErrorMessage="1" prompt="Enter Assigned Time After School in this column under this heading." sqref="I7 J8:J34" xr:uid="{00000000-0002-0000-1900-000004000000}"/>
    <dataValidation allowBlank="1" showInputMessage="1" showErrorMessage="1" prompt="Enter Date in this column under this heading. Use heading filters to find specific entries" sqref="C7" xr:uid="{00000000-0002-0000-1900-000005000000}"/>
    <dataValidation allowBlank="1" showInputMessage="1" showErrorMessage="1" prompt="Total Hours Worked are automatically calculated in this cell" sqref="D6:E6" xr:uid="{00000000-0002-0000-1900-000006000000}"/>
    <dataValidation allowBlank="1" showInputMessage="1" showErrorMessage="1" prompt="Enter Total Work Week Hours in this cell" sqref="C6" xr:uid="{00000000-0002-0000-1900-000007000000}"/>
    <dataValidation allowBlank="1" showInputMessage="1" showErrorMessage="1" prompt="Regular Hours are automatically calculated in cell below" sqref="D5" xr:uid="{00000000-0002-0000-1900-000008000000}"/>
    <dataValidation allowBlank="1" showInputMessage="1" showErrorMessage="1" prompt="Total Assignable Hours Worked are automatically calculated in cell below" sqref="E5" xr:uid="{00000000-0002-0000-1900-000009000000}"/>
    <dataValidation allowBlank="1" showInputMessage="1" showErrorMessage="1" prompt="Enter Total Assignable Hours in cell below" sqref="C5" xr:uid="{00000000-0002-0000-1900-00000A000000}"/>
    <dataValidation allowBlank="1" showInputMessage="1" showErrorMessage="1" prompt="Enter School Name in this cell" sqref="D3" xr:uid="{00000000-0002-0000-1900-00000B000000}"/>
    <dataValidation allowBlank="1" showInputMessage="1" showErrorMessage="1" prompt="Enter School Name in cell to the right" sqref="C3" xr:uid="{00000000-0002-0000-1900-00000C000000}"/>
    <dataValidation allowBlank="1" showInputMessage="1" showErrorMessage="1" prompt="Enter Teacher's FTE in this cell" sqref="E2" xr:uid="{00000000-0002-0000-1900-00000D000000}"/>
    <dataValidation allowBlank="1" showInputMessage="1" showErrorMessage="1" prompt="Enter Teacher Name in this cell" sqref="D2" xr:uid="{00000000-0002-0000-1900-00000E000000}"/>
    <dataValidation allowBlank="1" showInputMessage="1" showErrorMessage="1" prompt="Enter Teacher Name and FTE in cells to the right" sqref="C2" xr:uid="{00000000-0002-0000-1900-00000F000000}"/>
    <dataValidation allowBlank="1" showInputMessage="1" showErrorMessage="1" prompt="Enter Teacher and School details in cells below" sqref="C1" xr:uid="{00000000-0002-0000-1900-000010000000}"/>
    <dataValidation allowBlank="1" showInputMessage="1" showErrorMessage="1" prompt="Use this worksheet to track hours worked in a work week. Enter Date and Times in TimeSheet table. Total Hours, Regular Hours and Overtime Hours are automatically calculated" sqref="B1" xr:uid="{00000000-0002-0000-1900-000011000000}"/>
    <dataValidation allowBlank="1" showErrorMessage="1" sqref="J35:J38 G5:H6 J2 G2:H3 I31 M1:M6 N10:R37 S7:XFD37 Q7:R9 M38:XFD1048576 Q1:XFD6 N5:O7 K8:M37 P3:P7 O1:P2 K38:L38 C39:L1048576 B2:B1048576 C8:G38" xr:uid="{00000000-0002-0000-1900-000012000000}"/>
  </dataValidations>
  <hyperlinks>
    <hyperlink ref="K2" location="'Mon-Day 1-S1'!Print_Titles" display="MON | Day 1 - Sem 1" xr:uid="{00000000-0004-0000-1900-000000000000}"/>
    <hyperlink ref="K3" location="'Tue-Day 2-S1'!Print_Titles" display="TUE | Day 2 - Sem 1" xr:uid="{00000000-0004-0000-1900-000001000000}"/>
    <hyperlink ref="K4" location="'Wed-Day 3-S1'!Print_Titles" display="WED | Day 3 - Sem 1" xr:uid="{00000000-0004-0000-1900-000002000000}"/>
    <hyperlink ref="K5" location="'Thu-Day 4-S1'!Print_Titles" display="THU | Day 4 - Sem 1" xr:uid="{00000000-0004-0000-1900-000003000000}"/>
    <hyperlink ref="K6" location="'Fri-Day 5-S1'!Print_Titles" display="FRI | Day 5 - Sem 1" xr:uid="{00000000-0004-0000-1900-000004000000}"/>
    <hyperlink ref="N2" location="'Day 6'!A1" display="Day 6 - Sem 1" xr:uid="{00000000-0004-0000-1900-000005000000}"/>
    <hyperlink ref="N3" location="'Early Dismissal 1'!A1" display="Early Out 1 - Sem 1" xr:uid="{00000000-0004-0000-1900-000006000000}"/>
    <hyperlink ref="N4" location="'Early Dismissal 2'!A1" display="Early Out 2 - Sem 1" xr:uid="{00000000-0004-0000-1900-000007000000}"/>
    <hyperlink ref="K2:L2" location="'Mon-Day 1'!A1" display="MON | Day 1 - Sem 1" xr:uid="{00000000-0004-0000-1900-000008000000}"/>
    <hyperlink ref="K3:L3" location="'Tue-Day 2'!A1" display="TUE | Day 2 - Sem 1" xr:uid="{00000000-0004-0000-1900-000009000000}"/>
    <hyperlink ref="K4:L4" location="'Wed-Day 3'!A1" display="WED | Day 3 - Sem 1" xr:uid="{00000000-0004-0000-1900-00000A000000}"/>
    <hyperlink ref="K5:L5" location="'Thu-Day 4'!A1" display="THU | Day 4 - Sem 1" xr:uid="{00000000-0004-0000-1900-00000B000000}"/>
    <hyperlink ref="K6:L6" location="'Fri-Day 5'!A1" display="FRI | Day 5 - Sem 1" xr:uid="{00000000-0004-0000-1900-00000C000000}"/>
  </hyperlinks>
  <printOptions horizontalCentered="1"/>
  <pageMargins left="0.25" right="0.25" top="0.75" bottom="0.75" header="0.3" footer="0.3"/>
  <pageSetup scale="46"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0BCFA625-0A5D-4890-9EBE-2E1C49527FA3}">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 xmlns:xm="http://schemas.microsoft.com/office/excel/2006/main">
          <x14:cfRule type="colorScale" priority="3" id="{1FE6F28A-DBE9-4059-9CA5-A22B88B2B96E}">
            <x14:colorScale>
              <x14:cfvo type="formula">
                <xm:f>August!$C$6*0.5</xm:f>
              </x14:cfvo>
              <x14:cfvo type="formula">
                <xm:f>August!$C$6*0.67</xm:f>
              </x14:cfvo>
              <x14:cfvo type="formula">
                <xm:f>August!$C$6*0.83</xm:f>
              </x14:cfvo>
              <x14:color rgb="FFFF0000"/>
              <x14:color rgb="FFFFEB84"/>
              <x14:color rgb="FF00B050"/>
            </x14:colorScale>
          </x14:cfRule>
          <xm:sqref>J6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sheetPr>
  <dimension ref="A1:H1"/>
  <sheetViews>
    <sheetView workbookViewId="0">
      <selection sqref="A1:H1"/>
    </sheetView>
  </sheetViews>
  <sheetFormatPr defaultColWidth="8.875" defaultRowHeight="12.75" x14ac:dyDescent="0.2"/>
  <sheetData>
    <row r="1" spans="1:8" ht="27" x14ac:dyDescent="0.2">
      <c r="A1" s="568" t="s">
        <v>155</v>
      </c>
      <c r="B1" s="569"/>
      <c r="C1" s="569"/>
      <c r="D1" s="569"/>
      <c r="E1" s="569"/>
      <c r="F1" s="569"/>
      <c r="G1" s="569"/>
      <c r="H1" s="570"/>
    </row>
  </sheetData>
  <sheetProtection algorithmName="SHA-512" hashValue="ZPqupGpVO1aT6mYszxoMjKLA56nrE1Y0IfPYubG2obNPjc41qpUpGltXH6hE/mylYksbVW7tqObqcyZMOpT2EQ==" saltValue="SxbV/dfM9LIswHgUU/Hf7w==" spinCount="100000" sheet="1" objects="1" scenarios="1"/>
  <mergeCells count="1">
    <mergeCell ref="A1:H1"/>
  </mergeCells>
  <phoneticPr fontId="99" type="noConversion"/>
  <pageMargins left="0.7" right="0.7" top="0.75" bottom="0.75" header="0.3" footer="0.3"/>
  <pageSetup orientation="portrait" horizontalDpi="0" verticalDpi="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H1"/>
  <sheetViews>
    <sheetView workbookViewId="0">
      <selection activeCell="Q24" sqref="Q24"/>
    </sheetView>
  </sheetViews>
  <sheetFormatPr defaultColWidth="8.875" defaultRowHeight="12.75" x14ac:dyDescent="0.2"/>
  <sheetData>
    <row r="1" spans="1:8" ht="27" x14ac:dyDescent="0.2">
      <c r="A1" s="568" t="s">
        <v>154</v>
      </c>
      <c r="B1" s="569"/>
      <c r="C1" s="569"/>
      <c r="D1" s="569"/>
      <c r="E1" s="569"/>
      <c r="F1" s="569"/>
      <c r="G1" s="569"/>
      <c r="H1" s="570"/>
    </row>
  </sheetData>
  <sheetProtection algorithmName="SHA-512" hashValue="/0gp0OQmm4b4Eap7W1+Ve7/xXQH4zYEr2wgb9EGNxFkkIiHfxCnkr5Opq8Dcz46htID+A0L3SzNUb7kA4UK7Og==" saltValue="nwecJdqzM2yRA/aM81KbXA==" spinCount="100000" sheet="1" objects="1" scenarios="1"/>
  <mergeCells count="1">
    <mergeCell ref="A1:H1"/>
  </mergeCells>
  <phoneticPr fontId="99" type="noConversion"/>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H60"/>
  <sheetViews>
    <sheetView workbookViewId="0">
      <selection activeCell="J15" sqref="J15"/>
    </sheetView>
  </sheetViews>
  <sheetFormatPr defaultColWidth="9" defaultRowHeight="14.25" x14ac:dyDescent="0.2"/>
  <cols>
    <col min="1" max="1" width="20.625" style="201" customWidth="1"/>
    <col min="2" max="2" width="18.625" style="201" customWidth="1"/>
    <col min="3" max="3" width="14.375" style="201" customWidth="1"/>
    <col min="4" max="4" width="13.875" style="201" customWidth="1"/>
    <col min="5" max="5" width="16.875" style="201" customWidth="1"/>
    <col min="6" max="6" width="15.5" style="201" customWidth="1"/>
    <col min="7" max="7" width="12.5" style="201" customWidth="1"/>
    <col min="8" max="16384" width="9" style="201"/>
  </cols>
  <sheetData>
    <row r="1" spans="1:8" ht="15" customHeight="1" thickBot="1" x14ac:dyDescent="0.25">
      <c r="A1" s="396" t="s">
        <v>143</v>
      </c>
      <c r="B1" s="397"/>
      <c r="C1" s="398"/>
      <c r="D1" s="392" t="s">
        <v>140</v>
      </c>
      <c r="E1" s="393"/>
      <c r="F1" s="347" t="str">
        <f>IF(HOME!C3="Type your name here.", "Enter your name on the Home tab", HOME!C3)</f>
        <v>Enter your name on the Home tab</v>
      </c>
      <c r="G1" s="348"/>
      <c r="H1" s="347"/>
    </row>
    <row r="2" spans="1:8" ht="15" thickBot="1" x14ac:dyDescent="0.25">
      <c r="A2" s="399"/>
      <c r="B2" s="400"/>
      <c r="C2" s="401"/>
      <c r="D2" s="394" t="s">
        <v>141</v>
      </c>
      <c r="E2" s="395"/>
      <c r="F2" s="349" t="str">
        <f>IF(HOME!C4="Type your school here.", "Enter your school on the Home tab",HOME!C4)</f>
        <v>Enter your school on the Home tab</v>
      </c>
      <c r="G2" s="350"/>
      <c r="H2" s="349"/>
    </row>
    <row r="3" spans="1:8" ht="23.25" thickBot="1" x14ac:dyDescent="0.25">
      <c r="A3" s="258"/>
      <c r="B3" s="258"/>
      <c r="C3" s="258"/>
      <c r="D3" s="259"/>
      <c r="E3" s="259"/>
      <c r="F3" s="260"/>
      <c r="G3" s="260"/>
    </row>
    <row r="4" spans="1:8" ht="15" thickBot="1" x14ac:dyDescent="0.25">
      <c r="A4" s="418" t="s">
        <v>137</v>
      </c>
      <c r="B4" s="418"/>
      <c r="C4" s="250">
        <f>HOME!C5</f>
        <v>1</v>
      </c>
      <c r="D4" s="252"/>
      <c r="E4" s="252"/>
      <c r="F4" s="252"/>
    </row>
    <row r="5" spans="1:8" ht="43.5" thickBot="1" x14ac:dyDescent="0.25">
      <c r="A5" s="427" t="s">
        <v>138</v>
      </c>
      <c r="B5" s="427"/>
      <c r="C5" s="251">
        <f>HOME!H3</f>
        <v>1200</v>
      </c>
      <c r="D5" s="252"/>
      <c r="E5" s="252"/>
      <c r="F5" s="252"/>
      <c r="G5" s="263" t="s">
        <v>164</v>
      </c>
    </row>
    <row r="6" spans="1:8" ht="15" thickBot="1" x14ac:dyDescent="0.25">
      <c r="A6" s="418" t="s">
        <v>136</v>
      </c>
      <c r="B6" s="418"/>
      <c r="C6" s="251">
        <f>HOME!C6</f>
        <v>916</v>
      </c>
      <c r="D6" s="384" t="s">
        <v>165</v>
      </c>
      <c r="E6" s="385"/>
      <c r="F6" s="388">
        <f>C6+C7</f>
        <v>1200</v>
      </c>
      <c r="G6" s="373">
        <f>HOME!H3</f>
        <v>1200</v>
      </c>
    </row>
    <row r="7" spans="1:8" ht="15" thickBot="1" x14ac:dyDescent="0.25">
      <c r="A7" s="418" t="s">
        <v>159</v>
      </c>
      <c r="B7" s="418"/>
      <c r="C7" s="251">
        <f>HOME!F6</f>
        <v>284</v>
      </c>
      <c r="D7" s="386"/>
      <c r="E7" s="387"/>
      <c r="F7" s="389"/>
      <c r="G7" s="374"/>
    </row>
    <row r="8" spans="1:8" ht="15.75" customHeight="1" thickBot="1" x14ac:dyDescent="0.25">
      <c r="A8" s="258"/>
      <c r="B8" s="258"/>
      <c r="C8" s="258"/>
      <c r="D8" s="259"/>
      <c r="E8" s="259"/>
      <c r="F8" s="260"/>
      <c r="G8" s="260"/>
    </row>
    <row r="9" spans="1:8" ht="62.25" customHeight="1" thickBot="1" x14ac:dyDescent="0.25">
      <c r="A9" s="210"/>
      <c r="B9" s="254" t="s">
        <v>173</v>
      </c>
      <c r="C9" s="254" t="s">
        <v>174</v>
      </c>
      <c r="D9" s="255" t="s">
        <v>132</v>
      </c>
      <c r="E9" s="256"/>
      <c r="F9" s="257"/>
      <c r="G9" s="305"/>
      <c r="H9" s="209"/>
    </row>
    <row r="10" spans="1:8" ht="15.75" thickTop="1" thickBot="1" x14ac:dyDescent="0.25">
      <c r="A10" s="206" t="s">
        <v>126</v>
      </c>
      <c r="B10" s="266"/>
      <c r="C10" s="266"/>
      <c r="D10" s="211">
        <f>B10+C10</f>
        <v>0</v>
      </c>
      <c r="E10" s="428" t="s">
        <v>134</v>
      </c>
      <c r="F10" s="429"/>
      <c r="G10" s="402">
        <v>360</v>
      </c>
      <c r="H10" s="209"/>
    </row>
    <row r="11" spans="1:8" ht="15.75" thickTop="1" thickBot="1" x14ac:dyDescent="0.25">
      <c r="A11" s="202" t="s">
        <v>127</v>
      </c>
      <c r="B11" s="267"/>
      <c r="C11" s="267"/>
      <c r="D11" s="212">
        <f t="shared" ref="D11:D15" si="0">B11+C11</f>
        <v>0</v>
      </c>
      <c r="E11" s="430"/>
      <c r="F11" s="431"/>
      <c r="G11" s="403"/>
      <c r="H11" s="209"/>
    </row>
    <row r="12" spans="1:8" ht="19.5" customHeight="1" thickTop="1" thickBot="1" x14ac:dyDescent="0.25">
      <c r="A12" s="202" t="s">
        <v>128</v>
      </c>
      <c r="B12" s="267"/>
      <c r="C12" s="267"/>
      <c r="D12" s="212">
        <f t="shared" si="0"/>
        <v>0</v>
      </c>
      <c r="E12" s="416" t="s">
        <v>151</v>
      </c>
      <c r="F12" s="417"/>
      <c r="G12" s="264">
        <v>1200</v>
      </c>
      <c r="H12" s="209"/>
    </row>
    <row r="13" spans="1:8" ht="15" customHeight="1" thickBot="1" x14ac:dyDescent="0.25">
      <c r="A13" s="202" t="s">
        <v>129</v>
      </c>
      <c r="B13" s="267"/>
      <c r="C13" s="267"/>
      <c r="D13" s="212">
        <f t="shared" si="0"/>
        <v>0</v>
      </c>
      <c r="E13" s="404" t="s">
        <v>149</v>
      </c>
      <c r="F13" s="405"/>
      <c r="G13" s="406"/>
      <c r="H13" s="209"/>
    </row>
    <row r="14" spans="1:8" ht="15" thickBot="1" x14ac:dyDescent="0.25">
      <c r="A14" s="202" t="s">
        <v>130</v>
      </c>
      <c r="B14" s="267"/>
      <c r="C14" s="267"/>
      <c r="D14" s="212">
        <f t="shared" si="0"/>
        <v>0</v>
      </c>
      <c r="E14" s="407"/>
      <c r="F14" s="408"/>
      <c r="G14" s="409"/>
      <c r="H14" s="209"/>
    </row>
    <row r="15" spans="1:8" ht="15" thickBot="1" x14ac:dyDescent="0.25">
      <c r="A15" s="205" t="s">
        <v>21</v>
      </c>
      <c r="B15" s="268"/>
      <c r="C15" s="268"/>
      <c r="D15" s="215">
        <f t="shared" si="0"/>
        <v>0</v>
      </c>
      <c r="E15" s="407"/>
      <c r="F15" s="408"/>
      <c r="G15" s="409"/>
      <c r="H15" s="209"/>
    </row>
    <row r="16" spans="1:8" ht="15.75" customHeight="1" thickTop="1" thickBot="1" x14ac:dyDescent="0.25">
      <c r="A16" s="206" t="s">
        <v>83</v>
      </c>
      <c r="B16" s="266"/>
      <c r="C16" s="266"/>
      <c r="D16" s="211">
        <f>B16+C16</f>
        <v>0</v>
      </c>
      <c r="E16" s="407"/>
      <c r="F16" s="408"/>
      <c r="G16" s="409"/>
      <c r="H16" s="209"/>
    </row>
    <row r="17" spans="1:8" ht="15" thickBot="1" x14ac:dyDescent="0.25">
      <c r="A17" s="204" t="s">
        <v>84</v>
      </c>
      <c r="B17" s="269"/>
      <c r="C17" s="269"/>
      <c r="D17" s="214">
        <f>B17+C17</f>
        <v>0</v>
      </c>
      <c r="E17" s="407"/>
      <c r="F17" s="408"/>
      <c r="G17" s="409"/>
      <c r="H17" s="209"/>
    </row>
    <row r="18" spans="1:8" ht="15.75" thickTop="1" thickBot="1" x14ac:dyDescent="0.25">
      <c r="A18" s="203" t="s">
        <v>92</v>
      </c>
      <c r="B18" s="270"/>
      <c r="C18" s="270"/>
      <c r="D18" s="213">
        <f>B18+C18</f>
        <v>0</v>
      </c>
      <c r="E18" s="407"/>
      <c r="F18" s="408"/>
      <c r="G18" s="409"/>
      <c r="H18" s="209"/>
    </row>
    <row r="19" spans="1:8" ht="15" thickBot="1" x14ac:dyDescent="0.25">
      <c r="A19" s="202" t="s">
        <v>93</v>
      </c>
      <c r="B19" s="267"/>
      <c r="C19" s="267"/>
      <c r="D19" s="212">
        <f>B19+C19</f>
        <v>0</v>
      </c>
      <c r="E19" s="407"/>
      <c r="F19" s="408"/>
      <c r="G19" s="409"/>
      <c r="H19" s="209"/>
    </row>
    <row r="20" spans="1:8" ht="15" thickBot="1" x14ac:dyDescent="0.25">
      <c r="A20" s="204" t="s">
        <v>94</v>
      </c>
      <c r="B20" s="269"/>
      <c r="C20" s="269"/>
      <c r="D20" s="214">
        <f>B20+C20</f>
        <v>0</v>
      </c>
      <c r="E20" s="410"/>
      <c r="F20" s="411"/>
      <c r="G20" s="412"/>
      <c r="H20" s="209"/>
    </row>
    <row r="21" spans="1:8" ht="15.75" thickTop="1" thickBot="1" x14ac:dyDescent="0.25">
      <c r="B21" s="207"/>
      <c r="C21" s="207"/>
      <c r="D21" s="207"/>
      <c r="E21" s="207"/>
      <c r="F21" s="207"/>
      <c r="G21" s="207"/>
    </row>
    <row r="22" spans="1:8" ht="12.75" customHeight="1" thickBot="1" x14ac:dyDescent="0.25">
      <c r="A22" s="432" t="s">
        <v>131</v>
      </c>
      <c r="B22" s="433"/>
      <c r="C22" s="419" t="s">
        <v>133</v>
      </c>
      <c r="D22" s="432" t="s">
        <v>150</v>
      </c>
      <c r="E22" s="433"/>
      <c r="F22" s="423" t="s">
        <v>156</v>
      </c>
    </row>
    <row r="23" spans="1:8" ht="36" customHeight="1" thickBot="1" x14ac:dyDescent="0.25">
      <c r="A23" s="437"/>
      <c r="B23" s="438"/>
      <c r="C23" s="420"/>
      <c r="D23" s="434"/>
      <c r="E23" s="435"/>
      <c r="F23" s="436"/>
    </row>
    <row r="24" spans="1:8" ht="15.75" thickTop="1" thickBot="1" x14ac:dyDescent="0.25">
      <c r="A24" s="206" t="s">
        <v>126</v>
      </c>
      <c r="B24" s="271"/>
      <c r="C24" s="240">
        <f t="shared" ref="C24:C34" si="1">B10*B24</f>
        <v>0</v>
      </c>
      <c r="D24" s="375"/>
      <c r="E24" s="376"/>
      <c r="F24" s="381">
        <f>SUMPRODUCT(C10:C20,B24:B34)+F36</f>
        <v>0</v>
      </c>
    </row>
    <row r="25" spans="1:8" ht="15" customHeight="1" thickBot="1" x14ac:dyDescent="0.25">
      <c r="A25" s="202" t="s">
        <v>127</v>
      </c>
      <c r="B25" s="272"/>
      <c r="C25" s="241">
        <f t="shared" si="1"/>
        <v>0</v>
      </c>
      <c r="D25" s="377"/>
      <c r="E25" s="378"/>
      <c r="F25" s="382"/>
    </row>
    <row r="26" spans="1:8" ht="15" thickBot="1" x14ac:dyDescent="0.25">
      <c r="A26" s="202" t="s">
        <v>128</v>
      </c>
      <c r="B26" s="272"/>
      <c r="C26" s="241">
        <f t="shared" si="1"/>
        <v>0</v>
      </c>
      <c r="D26" s="377"/>
      <c r="E26" s="378"/>
      <c r="F26" s="382"/>
    </row>
    <row r="27" spans="1:8" ht="15" thickBot="1" x14ac:dyDescent="0.25">
      <c r="A27" s="202" t="s">
        <v>129</v>
      </c>
      <c r="B27" s="272"/>
      <c r="C27" s="241">
        <f t="shared" si="1"/>
        <v>0</v>
      </c>
      <c r="D27" s="377"/>
      <c r="E27" s="378"/>
      <c r="F27" s="382"/>
    </row>
    <row r="28" spans="1:8" ht="15" thickBot="1" x14ac:dyDescent="0.25">
      <c r="A28" s="202" t="s">
        <v>130</v>
      </c>
      <c r="B28" s="272"/>
      <c r="C28" s="241">
        <f t="shared" si="1"/>
        <v>0</v>
      </c>
      <c r="D28" s="377"/>
      <c r="E28" s="378"/>
      <c r="F28" s="382"/>
    </row>
    <row r="29" spans="1:8" ht="15" thickBot="1" x14ac:dyDescent="0.25">
      <c r="A29" s="204" t="s">
        <v>21</v>
      </c>
      <c r="B29" s="273"/>
      <c r="C29" s="242">
        <f t="shared" si="1"/>
        <v>0</v>
      </c>
      <c r="D29" s="377"/>
      <c r="E29" s="378"/>
      <c r="F29" s="382"/>
    </row>
    <row r="30" spans="1:8" ht="15.75" thickTop="1" thickBot="1" x14ac:dyDescent="0.25">
      <c r="A30" s="203" t="s">
        <v>83</v>
      </c>
      <c r="B30" s="274"/>
      <c r="C30" s="243">
        <f t="shared" si="1"/>
        <v>0</v>
      </c>
      <c r="D30" s="377"/>
      <c r="E30" s="378"/>
      <c r="F30" s="382"/>
    </row>
    <row r="31" spans="1:8" ht="15" thickBot="1" x14ac:dyDescent="0.25">
      <c r="A31" s="204" t="s">
        <v>84</v>
      </c>
      <c r="B31" s="273"/>
      <c r="C31" s="242">
        <f t="shared" si="1"/>
        <v>0</v>
      </c>
      <c r="D31" s="377"/>
      <c r="E31" s="378"/>
      <c r="F31" s="382"/>
    </row>
    <row r="32" spans="1:8" ht="15.75" thickTop="1" thickBot="1" x14ac:dyDescent="0.25">
      <c r="A32" s="203" t="s">
        <v>92</v>
      </c>
      <c r="B32" s="274"/>
      <c r="C32" s="243">
        <f t="shared" si="1"/>
        <v>0</v>
      </c>
      <c r="D32" s="377"/>
      <c r="E32" s="378"/>
      <c r="F32" s="382"/>
    </row>
    <row r="33" spans="1:8" ht="15" thickBot="1" x14ac:dyDescent="0.25">
      <c r="A33" s="202" t="s">
        <v>93</v>
      </c>
      <c r="B33" s="272"/>
      <c r="C33" s="241">
        <f t="shared" si="1"/>
        <v>0</v>
      </c>
      <c r="D33" s="377"/>
      <c r="E33" s="378"/>
      <c r="F33" s="382"/>
    </row>
    <row r="34" spans="1:8" ht="15" thickBot="1" x14ac:dyDescent="0.25">
      <c r="A34" s="204" t="s">
        <v>94</v>
      </c>
      <c r="B34" s="273"/>
      <c r="C34" s="242">
        <f t="shared" si="1"/>
        <v>0</v>
      </c>
      <c r="D34" s="379"/>
      <c r="E34" s="380"/>
      <c r="F34" s="383"/>
    </row>
    <row r="35" spans="1:8" ht="15.75" thickTop="1" thickBot="1" x14ac:dyDescent="0.25">
      <c r="A35" s="208" t="s">
        <v>169</v>
      </c>
      <c r="B35" s="292">
        <f>SUM(B24:B34)</f>
        <v>0</v>
      </c>
      <c r="C35" s="210"/>
      <c r="D35" s="210"/>
      <c r="E35" s="210"/>
      <c r="F35" s="210"/>
    </row>
    <row r="36" spans="1:8" ht="15" thickBot="1" x14ac:dyDescent="0.25">
      <c r="A36" s="413" t="s">
        <v>139</v>
      </c>
      <c r="B36" s="414"/>
      <c r="C36" s="414"/>
      <c r="D36" s="414"/>
      <c r="E36" s="415"/>
      <c r="F36" s="275"/>
      <c r="G36" s="217"/>
    </row>
    <row r="37" spans="1:8" ht="15" thickBot="1" x14ac:dyDescent="0.25">
      <c r="A37" s="207"/>
      <c r="B37" s="207"/>
      <c r="C37" s="207"/>
      <c r="D37" s="207"/>
      <c r="E37" s="207"/>
      <c r="F37" s="207"/>
    </row>
    <row r="38" spans="1:8" ht="15" thickBot="1" x14ac:dyDescent="0.25">
      <c r="A38" s="208"/>
      <c r="B38" s="208"/>
      <c r="C38" s="208"/>
      <c r="D38" s="208"/>
      <c r="E38" s="208"/>
      <c r="F38" s="208"/>
      <c r="H38" s="209"/>
    </row>
    <row r="39" spans="1:8" ht="43.5" thickBot="1" x14ac:dyDescent="0.25">
      <c r="A39" s="261" t="s">
        <v>133</v>
      </c>
      <c r="B39" s="261" t="s">
        <v>160</v>
      </c>
      <c r="C39" s="261" t="s">
        <v>175</v>
      </c>
      <c r="E39" s="421"/>
      <c r="G39" s="423" t="s">
        <v>162</v>
      </c>
    </row>
    <row r="40" spans="1:8" ht="15" thickBot="1" x14ac:dyDescent="0.25">
      <c r="A40" s="251">
        <f>SUM(C24:C34)</f>
        <v>0</v>
      </c>
      <c r="B40" s="265">
        <f>A40/60</f>
        <v>0</v>
      </c>
      <c r="C40" s="251">
        <f>C6-B40</f>
        <v>916</v>
      </c>
      <c r="E40" s="422"/>
      <c r="G40" s="424"/>
    </row>
    <row r="41" spans="1:8" ht="43.5" thickBot="1" x14ac:dyDescent="0.25">
      <c r="A41" s="261" t="s">
        <v>135</v>
      </c>
      <c r="B41" s="262" t="s">
        <v>161</v>
      </c>
      <c r="C41" s="299" t="s">
        <v>176</v>
      </c>
      <c r="D41" s="425" t="s">
        <v>163</v>
      </c>
      <c r="E41" s="426"/>
      <c r="F41" s="289">
        <f>B40+B42</f>
        <v>0</v>
      </c>
      <c r="G41" s="289">
        <f>(C6+C7)-F41</f>
        <v>1200</v>
      </c>
    </row>
    <row r="42" spans="1:8" ht="15" thickBot="1" x14ac:dyDescent="0.25">
      <c r="A42" s="253">
        <f>(C10*B24)+(C11*B25)+(C12*B26)+(C13*B27)+(C14*B28)+(C15*B29)+(C16*B30)+(C17*B31)+(C18*B32)+(C19*B33)+(C20*B34)+(D24*G10)+F36</f>
        <v>0</v>
      </c>
      <c r="B42" s="251">
        <f>A42/60</f>
        <v>0</v>
      </c>
      <c r="C42" s="248">
        <f>C7-B42</f>
        <v>284</v>
      </c>
      <c r="D42" s="246"/>
      <c r="E42" s="209"/>
    </row>
    <row r="43" spans="1:8" ht="15" thickBot="1" x14ac:dyDescent="0.25">
      <c r="A43" s="252"/>
      <c r="B43" s="252"/>
      <c r="C43" s="252"/>
      <c r="D43" s="247"/>
      <c r="E43" s="209"/>
    </row>
    <row r="44" spans="1:8" ht="15" thickBot="1" x14ac:dyDescent="0.25">
      <c r="G44" s="216"/>
    </row>
    <row r="45" spans="1:8" ht="15" thickBot="1" x14ac:dyDescent="0.25">
      <c r="G45" s="209"/>
    </row>
    <row r="46" spans="1:8" ht="15" thickBot="1" x14ac:dyDescent="0.25">
      <c r="G46" s="209"/>
    </row>
    <row r="47" spans="1:8" ht="15" thickBot="1" x14ac:dyDescent="0.25">
      <c r="G47" s="209"/>
    </row>
    <row r="48" spans="1:8" ht="15" thickBot="1" x14ac:dyDescent="0.25">
      <c r="A48" s="390"/>
      <c r="B48" s="391"/>
      <c r="C48" s="249"/>
      <c r="D48" s="245"/>
      <c r="E48" s="216"/>
      <c r="F48" s="207"/>
    </row>
    <row r="49" spans="1:5" ht="15" thickBot="1" x14ac:dyDescent="0.25">
      <c r="A49" s="390"/>
      <c r="B49" s="391"/>
      <c r="C49" s="244"/>
      <c r="D49" s="245"/>
      <c r="E49" s="209"/>
    </row>
    <row r="50" spans="1:5" ht="15" thickBot="1" x14ac:dyDescent="0.25">
      <c r="A50" s="207"/>
      <c r="B50" s="207"/>
      <c r="C50" s="207"/>
      <c r="D50" s="207"/>
    </row>
    <row r="51" spans="1:5" ht="15" thickBot="1" x14ac:dyDescent="0.25"/>
    <row r="52" spans="1:5" ht="15" thickBot="1" x14ac:dyDescent="0.25"/>
    <row r="53" spans="1:5" ht="15" thickBot="1" x14ac:dyDescent="0.25"/>
    <row r="54" spans="1:5" ht="15" thickBot="1" x14ac:dyDescent="0.25"/>
    <row r="55" spans="1:5" ht="15" thickBot="1" x14ac:dyDescent="0.25"/>
    <row r="56" spans="1:5" ht="15" thickBot="1" x14ac:dyDescent="0.25"/>
    <row r="57" spans="1:5" ht="15" thickBot="1" x14ac:dyDescent="0.25"/>
    <row r="58" spans="1:5" ht="15" thickBot="1" x14ac:dyDescent="0.25"/>
    <row r="59" spans="1:5" ht="15" thickBot="1" x14ac:dyDescent="0.25"/>
    <row r="60" spans="1:5" ht="15" thickBot="1" x14ac:dyDescent="0.25"/>
  </sheetData>
  <sheetProtection algorithmName="SHA-512" hashValue="vGzi1fY586asGEdHdT0ajDGMw7QJmbPo6efWa6mQ7FgPbE8CwUNUNqgWJgI0sScjx/Oxx9nCYHn1WtAKAOLw+Q==" saltValue="v8XrUCpntdzHTTIlkYQhIA==" spinCount="100000" sheet="1" objects="1" scenarios="1"/>
  <mergeCells count="26">
    <mergeCell ref="A5:B5"/>
    <mergeCell ref="E10:F11"/>
    <mergeCell ref="D22:E23"/>
    <mergeCell ref="F22:F23"/>
    <mergeCell ref="A22:B23"/>
    <mergeCell ref="A49:B49"/>
    <mergeCell ref="D1:E1"/>
    <mergeCell ref="D2:E2"/>
    <mergeCell ref="A1:C2"/>
    <mergeCell ref="G10:G11"/>
    <mergeCell ref="E13:G20"/>
    <mergeCell ref="A36:E36"/>
    <mergeCell ref="E12:F12"/>
    <mergeCell ref="A7:B7"/>
    <mergeCell ref="A48:B48"/>
    <mergeCell ref="A4:B4"/>
    <mergeCell ref="C22:C23"/>
    <mergeCell ref="E39:E40"/>
    <mergeCell ref="A6:B6"/>
    <mergeCell ref="G39:G40"/>
    <mergeCell ref="D41:E41"/>
    <mergeCell ref="G6:G7"/>
    <mergeCell ref="D24:E34"/>
    <mergeCell ref="F24:F34"/>
    <mergeCell ref="D6:E7"/>
    <mergeCell ref="F6:F7"/>
  </mergeCells>
  <phoneticPr fontId="99" type="noConversion"/>
  <pageMargins left="0.7" right="0.7" top="0.75" bottom="0.75" header="0.3" footer="0.3"/>
  <pageSetup scale="70" fitToHeight="0"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sheetPr>
  <dimension ref="A1:H1"/>
  <sheetViews>
    <sheetView workbookViewId="0">
      <selection sqref="A1:H1"/>
    </sheetView>
  </sheetViews>
  <sheetFormatPr defaultColWidth="8.875" defaultRowHeight="12.75" x14ac:dyDescent="0.2"/>
  <sheetData>
    <row r="1" spans="1:8" ht="27" x14ac:dyDescent="0.2">
      <c r="A1" s="568" t="s">
        <v>153</v>
      </c>
      <c r="B1" s="569"/>
      <c r="C1" s="569"/>
      <c r="D1" s="569"/>
      <c r="E1" s="569"/>
      <c r="F1" s="569"/>
      <c r="G1" s="569"/>
      <c r="H1" s="570"/>
    </row>
  </sheetData>
  <sheetProtection algorithmName="SHA-512" hashValue="XouhWQwKoinPcQPkzh3oWTZBG8Hnad6tK7GaODWfNkiST4mslx51tzOy4uvKdi6AvK2Ikgm6ahsw059xp2LQhg==" saltValue="EEVLaUsVEwQ1+6yLMKCy/g==" spinCount="100000" sheet="1" objects="1" scenarios="1"/>
  <mergeCells count="1">
    <mergeCell ref="A1:H1"/>
  </mergeCells>
  <phoneticPr fontId="99" type="noConversion"/>
  <pageMargins left="0.7" right="0.7" top="0.75" bottom="0.75" header="0.3" footer="0.3"/>
  <pageSetup orientation="portrait" horizontalDpi="0" verticalDpi="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H1"/>
  <sheetViews>
    <sheetView topLeftCell="F8" workbookViewId="0">
      <selection sqref="A1:H1"/>
    </sheetView>
  </sheetViews>
  <sheetFormatPr defaultColWidth="8.875" defaultRowHeight="12.75" x14ac:dyDescent="0.2"/>
  <sheetData>
    <row r="1" spans="1:8" ht="27" x14ac:dyDescent="0.2">
      <c r="A1" s="571" t="s">
        <v>152</v>
      </c>
      <c r="B1" s="572"/>
      <c r="C1" s="572"/>
      <c r="D1" s="572"/>
      <c r="E1" s="572"/>
      <c r="F1" s="572"/>
      <c r="G1" s="572"/>
      <c r="H1" s="573"/>
    </row>
  </sheetData>
  <sheetProtection algorithmName="SHA-512" hashValue="ZMosYE+3MZcCpIcPsgz+/FHY/L99ndU7Stb8k0PIaEwuKBZHmZ6uiUFMURvuBt5lTp5iBZQQOh2ymoKdxSyjmA==" saltValue="+Vtx+BNMbdVjbV0qXUDKYg==" spinCount="100000" sheet="1" objects="1" scenarios="1"/>
  <mergeCells count="1">
    <mergeCell ref="A1:H1"/>
  </mergeCells>
  <phoneticPr fontId="99" type="noConversion"/>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14999847407452621"/>
    <pageSetUpPr autoPageBreaks="0" fitToPage="1"/>
  </sheetPr>
  <dimension ref="A1:S47"/>
  <sheetViews>
    <sheetView showGridLines="0" zoomScale="60" zoomScaleNormal="60" zoomScalePageLayoutView="60" workbookViewId="0">
      <selection activeCell="G10" sqref="G10:I11"/>
    </sheetView>
  </sheetViews>
  <sheetFormatPr defaultColWidth="8.875" defaultRowHeight="25.5" customHeight="1" thickBottom="1" x14ac:dyDescent="0.25"/>
  <cols>
    <col min="1" max="1" width="3" customWidth="1"/>
    <col min="2" max="2" width="28.875" customWidth="1"/>
    <col min="3" max="3" width="21.875" customWidth="1"/>
    <col min="4" max="4" width="16.875" customWidth="1"/>
    <col min="5" max="5" width="20.5" customWidth="1"/>
    <col min="6" max="6" width="24.5" customWidth="1"/>
    <col min="7" max="7" width="18" customWidth="1"/>
    <col min="8" max="8" width="5.125" customWidth="1"/>
    <col min="9" max="9" width="23.625" customWidth="1"/>
    <col min="10" max="10" width="2.125" customWidth="1"/>
    <col min="13" max="13" width="6" customWidth="1"/>
  </cols>
  <sheetData>
    <row r="1" spans="1:19" ht="48" customHeight="1" thickBot="1" x14ac:dyDescent="0.25">
      <c r="B1" s="512" t="s">
        <v>157</v>
      </c>
      <c r="C1" s="513"/>
      <c r="D1" s="516" t="str">
        <f>HOME!C3</f>
        <v>Type your name here.</v>
      </c>
      <c r="E1" s="516"/>
      <c r="F1" s="517"/>
      <c r="G1" s="290" t="s">
        <v>35</v>
      </c>
      <c r="H1" s="528" t="s">
        <v>122</v>
      </c>
      <c r="I1" s="529"/>
      <c r="J1" s="10"/>
      <c r="O1" s="9"/>
      <c r="P1" s="527"/>
      <c r="Q1" s="527"/>
      <c r="R1" s="527"/>
      <c r="S1" s="10"/>
    </row>
    <row r="2" spans="1:19" ht="51" customHeight="1" thickBot="1" x14ac:dyDescent="0.25">
      <c r="A2" s="20"/>
      <c r="B2" s="514" t="s">
        <v>158</v>
      </c>
      <c r="C2" s="515"/>
      <c r="D2" s="518" t="str">
        <f>HOME!C4</f>
        <v>Type your school here.</v>
      </c>
      <c r="E2" s="518"/>
      <c r="F2" s="519"/>
      <c r="G2" s="291">
        <f>HOME!C5</f>
        <v>1</v>
      </c>
      <c r="H2" s="520" t="s">
        <v>123</v>
      </c>
      <c r="I2" s="521"/>
      <c r="J2" s="199"/>
      <c r="K2" s="527"/>
      <c r="L2" s="527"/>
      <c r="M2" s="527"/>
      <c r="N2" s="10"/>
      <c r="O2" s="9"/>
      <c r="P2" s="527"/>
      <c r="Q2" s="527"/>
      <c r="R2" s="527"/>
      <c r="S2" s="10"/>
    </row>
    <row r="3" spans="1:19" ht="116.25" customHeight="1" thickTop="1" thickBot="1" x14ac:dyDescent="0.5">
      <c r="A3" s="439" t="s">
        <v>53</v>
      </c>
      <c r="B3" s="277" t="s">
        <v>108</v>
      </c>
      <c r="C3" s="278">
        <f>G7+I7</f>
        <v>0</v>
      </c>
      <c r="D3" s="297" t="s">
        <v>68</v>
      </c>
      <c r="E3" s="276" t="s">
        <v>81</v>
      </c>
      <c r="F3" s="279">
        <f>IFERROR(AVERAGE(August!E2,September!E2,October!E2,November!E2,December!E2,January!E2,February!E2,March!E2,April!E2,May!E2,June!E2,July!E2),0)</f>
        <v>1</v>
      </c>
      <c r="G3" s="441">
        <f>HOME!H3</f>
        <v>1200</v>
      </c>
      <c r="H3" s="442"/>
      <c r="I3" s="293">
        <f>'Brief Summary'!F6</f>
        <v>1200</v>
      </c>
      <c r="J3" s="10"/>
      <c r="K3" s="12"/>
      <c r="L3" s="12"/>
      <c r="M3" s="12"/>
      <c r="P3" s="12"/>
      <c r="Q3" s="12"/>
      <c r="R3" s="12"/>
    </row>
    <row r="4" spans="1:19" ht="83.25" customHeight="1" thickTop="1" thickBot="1" x14ac:dyDescent="0.25">
      <c r="A4" s="440"/>
      <c r="B4" s="294" t="s">
        <v>109</v>
      </c>
      <c r="C4" s="295">
        <f>July!F6</f>
        <v>0</v>
      </c>
      <c r="D4" s="296" t="s">
        <v>68</v>
      </c>
      <c r="E4" s="298" t="s">
        <v>100</v>
      </c>
      <c r="F4" s="280">
        <f>C3+C4</f>
        <v>0</v>
      </c>
      <c r="G4" s="443" t="s">
        <v>110</v>
      </c>
      <c r="H4" s="444"/>
      <c r="I4" s="302">
        <f>(G3*$F$3)-($C$3+$C$4)</f>
        <v>1200</v>
      </c>
      <c r="J4" s="10"/>
    </row>
    <row r="5" spans="1:19" ht="73.5" customHeight="1" thickTop="1" thickBot="1" x14ac:dyDescent="0.25">
      <c r="A5" s="440"/>
      <c r="B5" s="56" t="s">
        <v>20</v>
      </c>
      <c r="C5" s="38" t="s">
        <v>96</v>
      </c>
      <c r="D5" s="39" t="s">
        <v>95</v>
      </c>
      <c r="E5" s="55" t="s">
        <v>70</v>
      </c>
      <c r="F5" s="57" t="s">
        <v>71</v>
      </c>
      <c r="G5" s="522" t="s">
        <v>178</v>
      </c>
      <c r="H5" s="523"/>
      <c r="I5" s="300" t="s">
        <v>179</v>
      </c>
      <c r="J5" s="10"/>
    </row>
    <row r="6" spans="1:19" ht="25.5" customHeight="1" thickTop="1" thickBot="1" x14ac:dyDescent="0.25">
      <c r="A6" s="439" t="s">
        <v>53</v>
      </c>
      <c r="B6" s="109" t="s">
        <v>28</v>
      </c>
      <c r="C6" s="40">
        <f>'Mon-Day 1'!C2</f>
        <v>0</v>
      </c>
      <c r="D6" s="41">
        <f>'Mon-Day 1'!F2</f>
        <v>0</v>
      </c>
      <c r="E6" s="218">
        <f>'Brief Summary'!B24</f>
        <v>0</v>
      </c>
      <c r="F6" s="50">
        <f t="shared" ref="F6:F13" si="0">(C6+D6)*E6</f>
        <v>0</v>
      </c>
      <c r="G6" s="498">
        <f>IFERROR((C6*$E$6)+(C7*$E$7)+(C8*$E$8)+(C9*$E$9)+(C10*$E$10)+(C11*$E$11)+(C12*$E$12)+(C13*$E$13)+(C14*$E$14)+(C15*$E$15)+(C16*$E$16),0)</f>
        <v>0</v>
      </c>
      <c r="H6" s="499"/>
      <c r="I6" s="303">
        <f>IFERROR((D6*$E$6)+(D7*$E$7)+(D8*$E$8)+(D9*$E$9)+(D10*$E$10)+(D11*$E$11)+(D12*$E$12)+(D13*$E$13)+(D14*$E$14)+(D15*$E$15)+(D16*$E$16),0)</f>
        <v>0</v>
      </c>
      <c r="J6" s="10"/>
    </row>
    <row r="7" spans="1:19" ht="34.5" customHeight="1" thickBot="1" x14ac:dyDescent="0.25">
      <c r="A7" s="440"/>
      <c r="B7" s="110" t="s">
        <v>29</v>
      </c>
      <c r="C7" s="42">
        <f>'Tue-Day 2'!C2</f>
        <v>0</v>
      </c>
      <c r="D7" s="46">
        <f>'Tue-Day 2'!F2</f>
        <v>0</v>
      </c>
      <c r="E7" s="219">
        <f>'Brief Summary'!B25</f>
        <v>0</v>
      </c>
      <c r="F7" s="51">
        <f t="shared" si="0"/>
        <v>0</v>
      </c>
      <c r="G7" s="500">
        <f>G6/60</f>
        <v>0</v>
      </c>
      <c r="H7" s="501"/>
      <c r="I7" s="301">
        <f>I6/60</f>
        <v>0</v>
      </c>
      <c r="J7" s="10"/>
    </row>
    <row r="8" spans="1:19" ht="27.75" customHeight="1" thickTop="1" thickBot="1" x14ac:dyDescent="0.25">
      <c r="A8" s="440"/>
      <c r="B8" s="111" t="s">
        <v>22</v>
      </c>
      <c r="C8" s="43">
        <f>'Wed-Day 3'!C2</f>
        <v>0</v>
      </c>
      <c r="D8" s="47">
        <f>'Wed-Day 3'!F2</f>
        <v>0</v>
      </c>
      <c r="E8" s="220">
        <f>'Brief Summary'!B26</f>
        <v>0</v>
      </c>
      <c r="F8" s="52">
        <f t="shared" si="0"/>
        <v>0</v>
      </c>
      <c r="G8" s="488" t="s">
        <v>177</v>
      </c>
      <c r="H8" s="489"/>
      <c r="I8" s="490"/>
      <c r="J8" s="10"/>
    </row>
    <row r="9" spans="1:19" ht="45.6" customHeight="1" thickBot="1" x14ac:dyDescent="0.25">
      <c r="A9" s="440"/>
      <c r="B9" s="112" t="s">
        <v>30</v>
      </c>
      <c r="C9" s="44">
        <f>'Thu-Day 4'!C2</f>
        <v>0</v>
      </c>
      <c r="D9" s="48">
        <f>'Thu-Day 4'!F2</f>
        <v>0</v>
      </c>
      <c r="E9" s="221">
        <f>'Brief Summary'!B27</f>
        <v>0</v>
      </c>
      <c r="F9" s="53">
        <f t="shared" si="0"/>
        <v>0</v>
      </c>
      <c r="G9" s="491"/>
      <c r="H9" s="492"/>
      <c r="I9" s="493"/>
      <c r="J9" s="10"/>
    </row>
    <row r="10" spans="1:19" ht="25.5" customHeight="1" thickBot="1" x14ac:dyDescent="0.25">
      <c r="A10" s="440"/>
      <c r="B10" s="113" t="s">
        <v>31</v>
      </c>
      <c r="C10" s="45">
        <f>'Fri-Day 5'!C2</f>
        <v>0</v>
      </c>
      <c r="D10" s="49">
        <f>'Fri-Day 5'!F2</f>
        <v>0</v>
      </c>
      <c r="E10" s="222">
        <f>'Brief Summary'!B28</f>
        <v>0</v>
      </c>
      <c r="F10" s="54">
        <f t="shared" si="0"/>
        <v>0</v>
      </c>
      <c r="G10" s="524">
        <f>G12*60</f>
        <v>54960</v>
      </c>
      <c r="H10" s="525"/>
      <c r="I10" s="526"/>
      <c r="J10" s="10"/>
    </row>
    <row r="11" spans="1:19" ht="24.75" customHeight="1" thickBot="1" x14ac:dyDescent="0.25">
      <c r="A11" s="440"/>
      <c r="B11" s="114" t="s">
        <v>21</v>
      </c>
      <c r="C11" s="71">
        <f>'Day 6'!C2</f>
        <v>0</v>
      </c>
      <c r="D11" s="72">
        <f>'Day 6'!F2</f>
        <v>0</v>
      </c>
      <c r="E11" s="223">
        <f>'Brief Summary'!B29</f>
        <v>0</v>
      </c>
      <c r="F11" s="73">
        <f t="shared" si="0"/>
        <v>0</v>
      </c>
      <c r="G11" s="524"/>
      <c r="H11" s="525"/>
      <c r="I11" s="526"/>
      <c r="J11" s="10"/>
    </row>
    <row r="12" spans="1:19" ht="24.75" customHeight="1" thickBot="1" x14ac:dyDescent="0.25">
      <c r="A12" s="440"/>
      <c r="B12" s="115" t="s">
        <v>92</v>
      </c>
      <c r="C12" s="94">
        <f>'Extra Day A'!C2</f>
        <v>0</v>
      </c>
      <c r="D12" s="95">
        <f>'Extra Day A'!F2</f>
        <v>0</v>
      </c>
      <c r="E12" s="218">
        <f>'Brief Summary'!B32</f>
        <v>0</v>
      </c>
      <c r="F12" s="96">
        <f t="shared" si="0"/>
        <v>0</v>
      </c>
      <c r="G12" s="502">
        <f>'Brief Summary'!C6-G7</f>
        <v>916</v>
      </c>
      <c r="H12" s="503"/>
      <c r="I12" s="504"/>
      <c r="J12" s="10"/>
    </row>
    <row r="13" spans="1:19" ht="24" customHeight="1" thickBot="1" x14ac:dyDescent="0.25">
      <c r="A13" s="440"/>
      <c r="B13" s="116" t="s">
        <v>93</v>
      </c>
      <c r="C13" s="97">
        <f>'Extra Day B'!C2</f>
        <v>0</v>
      </c>
      <c r="D13" s="98">
        <f>'Extra Day B'!F2</f>
        <v>0</v>
      </c>
      <c r="E13" s="218">
        <f>'Brief Summary'!B33</f>
        <v>0</v>
      </c>
      <c r="F13" s="50">
        <f t="shared" si="0"/>
        <v>0</v>
      </c>
      <c r="G13" s="505"/>
      <c r="H13" s="506"/>
      <c r="I13" s="507"/>
      <c r="J13" s="10"/>
    </row>
    <row r="14" spans="1:19" ht="24" customHeight="1" thickTop="1" thickBot="1" x14ac:dyDescent="0.25">
      <c r="A14" s="440"/>
      <c r="B14" s="117" t="s">
        <v>94</v>
      </c>
      <c r="C14" s="101">
        <f>'Extra Day C'!C2</f>
        <v>0</v>
      </c>
      <c r="D14" s="102">
        <f>'Extra Day C'!F2</f>
        <v>0</v>
      </c>
      <c r="E14" s="218">
        <f>'Brief Summary'!B34</f>
        <v>0</v>
      </c>
      <c r="F14" s="100">
        <f t="shared" ref="F14:F15" si="1">(C14+D14)*E14</f>
        <v>0</v>
      </c>
      <c r="G14" s="488" t="s">
        <v>103</v>
      </c>
      <c r="H14" s="489"/>
      <c r="I14" s="510" t="s">
        <v>180</v>
      </c>
      <c r="J14" s="10"/>
    </row>
    <row r="15" spans="1:19" ht="30.75" customHeight="1" thickBot="1" x14ac:dyDescent="0.25">
      <c r="A15" s="440"/>
      <c r="B15" s="118" t="s">
        <v>83</v>
      </c>
      <c r="C15" s="83">
        <f>'Early Dismissal 1'!C2</f>
        <v>0</v>
      </c>
      <c r="D15" s="84">
        <f>'Early Dismissal 1'!F2</f>
        <v>0</v>
      </c>
      <c r="E15" s="221">
        <f>'Brief Summary'!B30</f>
        <v>0</v>
      </c>
      <c r="F15" s="99">
        <f t="shared" si="1"/>
        <v>0</v>
      </c>
      <c r="G15" s="491"/>
      <c r="H15" s="492"/>
      <c r="I15" s="511"/>
      <c r="J15" s="10"/>
    </row>
    <row r="16" spans="1:19" ht="39.75" customHeight="1" thickBot="1" x14ac:dyDescent="0.25">
      <c r="A16" s="440"/>
      <c r="B16" s="119" t="s">
        <v>84</v>
      </c>
      <c r="C16" s="104">
        <f>'Early Dismissal 2'!C2</f>
        <v>0</v>
      </c>
      <c r="D16" s="105">
        <f>'Early Dismissal 2'!F2</f>
        <v>0</v>
      </c>
      <c r="E16" s="224">
        <f>'Brief Summary'!B30</f>
        <v>0</v>
      </c>
      <c r="F16" s="103">
        <f t="shared" ref="F16" si="2">(C16+D16)*E16</f>
        <v>0</v>
      </c>
      <c r="G16" s="508">
        <f>IFERROR(August!D6+September!D6+October!D6+November!D6+December!D6+January!D6+February!D6+March!D6+April!D6+May!D6+June!D6+July!D6,0)</f>
        <v>0</v>
      </c>
      <c r="H16" s="509"/>
      <c r="I16" s="304">
        <f>IFERROR(August!E6+September!E6+October!E6+November!E6+December!E6+January!E6+February!E6+March!E6+April!E6+May!E6+June!E6+July!E6,0)</f>
        <v>0</v>
      </c>
      <c r="J16" s="10"/>
    </row>
    <row r="17" spans="1:10" ht="32.25" customHeight="1" thickTop="1" thickBot="1" x14ac:dyDescent="0.25">
      <c r="A17" s="440"/>
      <c r="B17" s="288"/>
      <c r="C17" s="284"/>
      <c r="D17" s="284" t="s">
        <v>101</v>
      </c>
      <c r="E17" s="281">
        <f>SUM(E6:E16)</f>
        <v>0</v>
      </c>
      <c r="F17" s="281">
        <f>SUM(F6:F16)</f>
        <v>0</v>
      </c>
      <c r="G17" s="285"/>
      <c r="H17" s="286"/>
      <c r="I17" s="287"/>
      <c r="J17" s="10"/>
    </row>
    <row r="18" spans="1:10" ht="73.5" customHeight="1" thickTop="1" thickBot="1" x14ac:dyDescent="0.25">
      <c r="A18" s="487"/>
      <c r="B18" s="494" t="s">
        <v>125</v>
      </c>
      <c r="C18" s="495"/>
      <c r="D18" s="495"/>
      <c r="E18" s="495"/>
      <c r="F18" s="283">
        <f>IFERROR(G7+G16,0)</f>
        <v>0</v>
      </c>
      <c r="G18" s="496" t="s">
        <v>168</v>
      </c>
      <c r="H18" s="497"/>
      <c r="I18" s="282">
        <f>IFERROR((F3*G3)-(F18+I7)-(G16+I16),0)</f>
        <v>1200</v>
      </c>
      <c r="J18" s="10"/>
    </row>
    <row r="19" spans="1:10" ht="36" customHeight="1" thickTop="1" thickBot="1" x14ac:dyDescent="0.25">
      <c r="A19" s="74"/>
      <c r="B19" s="466" t="s">
        <v>69</v>
      </c>
      <c r="C19" s="467"/>
      <c r="D19" s="467"/>
      <c r="E19" s="467"/>
      <c r="F19" s="467"/>
      <c r="G19" s="467"/>
      <c r="H19" s="467"/>
      <c r="I19" s="468"/>
      <c r="J19" s="10"/>
    </row>
    <row r="20" spans="1:10" ht="25.5" customHeight="1" thickBot="1" x14ac:dyDescent="0.25">
      <c r="A20" s="74"/>
      <c r="B20" s="469"/>
      <c r="C20" s="470"/>
      <c r="D20" s="470"/>
      <c r="E20" s="470"/>
      <c r="F20" s="470"/>
      <c r="G20" s="470"/>
      <c r="H20" s="470"/>
      <c r="I20" s="471"/>
      <c r="J20" s="10"/>
    </row>
    <row r="21" spans="1:10" ht="25.5" customHeight="1" thickBot="1" x14ac:dyDescent="0.25">
      <c r="A21" s="74"/>
      <c r="B21" s="481" t="s">
        <v>50</v>
      </c>
      <c r="C21" s="482"/>
      <c r="D21" s="483"/>
      <c r="E21" s="472" t="s">
        <v>40</v>
      </c>
      <c r="F21" s="473"/>
      <c r="G21" s="473"/>
      <c r="H21" s="473"/>
      <c r="I21" s="474"/>
    </row>
    <row r="22" spans="1:10" ht="27.75" customHeight="1" thickBot="1" x14ac:dyDescent="0.25">
      <c r="A22" s="74"/>
      <c r="B22" s="484" t="s">
        <v>41</v>
      </c>
      <c r="C22" s="485"/>
      <c r="D22" s="486"/>
      <c r="E22" s="475" t="s">
        <v>42</v>
      </c>
      <c r="F22" s="476"/>
      <c r="G22" s="476"/>
      <c r="H22" s="476"/>
      <c r="I22" s="477"/>
    </row>
    <row r="23" spans="1:10" ht="25.5" customHeight="1" thickBot="1" x14ac:dyDescent="0.25">
      <c r="A23" s="9"/>
      <c r="B23" s="463" t="s">
        <v>43</v>
      </c>
      <c r="C23" s="464"/>
      <c r="D23" s="465"/>
      <c r="E23" s="478" t="s">
        <v>44</v>
      </c>
      <c r="F23" s="479"/>
      <c r="G23" s="479"/>
      <c r="H23" s="479"/>
      <c r="I23" s="480"/>
    </row>
    <row r="24" spans="1:10" ht="25.5" customHeight="1" thickBot="1" x14ac:dyDescent="0.25">
      <c r="A24" s="9"/>
      <c r="B24" s="457" t="s">
        <v>45</v>
      </c>
      <c r="C24" s="458"/>
      <c r="D24" s="459"/>
      <c r="E24" s="460" t="s">
        <v>46</v>
      </c>
      <c r="F24" s="461"/>
      <c r="G24" s="461"/>
      <c r="H24" s="461"/>
      <c r="I24" s="462"/>
    </row>
    <row r="25" spans="1:10" ht="25.5" customHeight="1" thickBot="1" x14ac:dyDescent="0.25">
      <c r="A25" s="9"/>
      <c r="B25" s="454" t="s">
        <v>47</v>
      </c>
      <c r="C25" s="455"/>
      <c r="D25" s="456"/>
      <c r="E25" s="451" t="s">
        <v>48</v>
      </c>
      <c r="F25" s="452"/>
      <c r="G25" s="452"/>
      <c r="H25" s="452"/>
      <c r="I25" s="453"/>
    </row>
    <row r="26" spans="1:10" ht="29.25" customHeight="1" thickBot="1" x14ac:dyDescent="0.25">
      <c r="A26" s="9"/>
      <c r="B26" s="448" t="s">
        <v>49</v>
      </c>
      <c r="C26" s="449"/>
      <c r="D26" s="450"/>
      <c r="E26" s="445" t="s">
        <v>105</v>
      </c>
      <c r="F26" s="446"/>
      <c r="G26" s="446"/>
      <c r="H26" s="446"/>
      <c r="I26" s="447"/>
    </row>
    <row r="27" spans="1:10" ht="25.5" customHeight="1" thickBot="1" x14ac:dyDescent="0.25">
      <c r="A27" s="9"/>
      <c r="E27" s="12"/>
      <c r="F27" s="12"/>
      <c r="G27" s="12"/>
      <c r="H27" s="12"/>
      <c r="I27" s="12"/>
    </row>
    <row r="28" spans="1:10" ht="25.5" customHeight="1" thickBot="1" x14ac:dyDescent="0.25">
      <c r="A28" s="9"/>
    </row>
    <row r="29" spans="1:10" ht="25.5" customHeight="1" thickBot="1" x14ac:dyDescent="0.25">
      <c r="A29" s="9"/>
    </row>
    <row r="30" spans="1:10" ht="25.5" customHeight="1" thickBot="1" x14ac:dyDescent="0.25">
      <c r="A30" s="9"/>
    </row>
    <row r="31" spans="1:10" ht="25.5" customHeight="1" thickBot="1" x14ac:dyDescent="0.25">
      <c r="A31" s="9"/>
    </row>
    <row r="32" spans="1:10" ht="25.5" customHeight="1" thickBot="1" x14ac:dyDescent="0.25">
      <c r="A32" s="9"/>
    </row>
    <row r="33" spans="1:9" ht="28.5" customHeight="1" thickBot="1" x14ac:dyDescent="0.25">
      <c r="A33" s="9"/>
    </row>
    <row r="34" spans="1:9" ht="25.5" customHeight="1" thickBot="1" x14ac:dyDescent="0.25">
      <c r="A34" s="9"/>
    </row>
    <row r="35" spans="1:9" ht="25.5" customHeight="1" thickBot="1" x14ac:dyDescent="0.25">
      <c r="A35" s="9"/>
      <c r="B35" s="13"/>
      <c r="C35" s="14"/>
      <c r="D35" s="14"/>
      <c r="E35" s="15"/>
      <c r="F35" s="16"/>
      <c r="G35" s="16"/>
      <c r="H35" s="10"/>
    </row>
    <row r="36" spans="1:9" ht="25.5" customHeight="1" thickBot="1" x14ac:dyDescent="0.25">
      <c r="A36" s="9"/>
      <c r="B36" s="13"/>
      <c r="C36" s="14"/>
      <c r="D36" s="14"/>
      <c r="E36" s="15"/>
      <c r="F36" s="16"/>
      <c r="G36" s="16"/>
      <c r="H36" s="10"/>
    </row>
    <row r="37" spans="1:9" ht="25.5" customHeight="1" thickBot="1" x14ac:dyDescent="0.25">
      <c r="A37" s="9"/>
      <c r="B37" s="13"/>
      <c r="C37" s="14"/>
      <c r="D37" s="14"/>
      <c r="E37" s="15"/>
      <c r="F37" s="16"/>
      <c r="G37" s="16"/>
      <c r="H37" s="10"/>
    </row>
    <row r="38" spans="1:9" ht="25.5" customHeight="1" thickBot="1" x14ac:dyDescent="0.25">
      <c r="A38" s="9"/>
      <c r="B38" s="13"/>
      <c r="C38" s="14"/>
      <c r="D38" s="14"/>
      <c r="E38" s="15"/>
      <c r="F38" s="16"/>
      <c r="G38" s="16"/>
      <c r="H38" s="11"/>
      <c r="I38" s="7"/>
    </row>
    <row r="39" spans="1:9" ht="25.5" customHeight="1" thickBot="1" x14ac:dyDescent="0.25">
      <c r="A39" s="9"/>
      <c r="B39" s="13"/>
      <c r="C39" s="14"/>
      <c r="D39" s="14"/>
      <c r="E39" s="15"/>
      <c r="F39" s="16"/>
      <c r="G39" s="16"/>
      <c r="H39" s="11"/>
      <c r="I39" s="7"/>
    </row>
    <row r="40" spans="1:9" ht="25.5" customHeight="1" thickBot="1" x14ac:dyDescent="0.25">
      <c r="A40" s="9"/>
      <c r="B40" s="13"/>
      <c r="C40" s="14"/>
      <c r="D40" s="14"/>
      <c r="E40" s="15"/>
      <c r="F40" s="16"/>
      <c r="G40" s="16"/>
      <c r="H40" s="11"/>
      <c r="I40" s="7"/>
    </row>
    <row r="41" spans="1:9" ht="25.5" customHeight="1" thickBot="1" x14ac:dyDescent="0.25">
      <c r="A41" s="9"/>
      <c r="B41" s="13"/>
      <c r="C41" s="14"/>
      <c r="D41" s="14"/>
      <c r="E41" s="15"/>
      <c r="F41" s="16"/>
      <c r="G41" s="16"/>
      <c r="H41" s="10"/>
    </row>
    <row r="42" spans="1:9" ht="25.5" customHeight="1" thickBot="1" x14ac:dyDescent="0.25">
      <c r="A42" s="9"/>
      <c r="B42" s="13"/>
      <c r="C42" s="14"/>
      <c r="D42" s="14"/>
      <c r="E42" s="15"/>
      <c r="F42" s="16"/>
      <c r="G42" s="16"/>
      <c r="H42" s="10"/>
    </row>
    <row r="43" spans="1:9" ht="25.5" customHeight="1" thickBot="1" x14ac:dyDescent="0.25">
      <c r="A43" s="9"/>
      <c r="B43" s="13"/>
      <c r="C43" s="14"/>
      <c r="D43" s="14"/>
      <c r="E43" s="15"/>
      <c r="F43" s="16"/>
      <c r="G43" s="16"/>
      <c r="H43" s="10"/>
    </row>
    <row r="44" spans="1:9" ht="25.5" customHeight="1" thickBot="1" x14ac:dyDescent="0.25">
      <c r="A44" s="9"/>
      <c r="B44" s="17"/>
      <c r="C44" s="16"/>
      <c r="D44" s="18"/>
      <c r="E44" s="19"/>
      <c r="F44" s="16"/>
      <c r="G44" s="16"/>
      <c r="H44" s="10"/>
    </row>
    <row r="45" spans="1:9" ht="25.5" customHeight="1" thickBot="1" x14ac:dyDescent="0.25">
      <c r="B45" s="12"/>
      <c r="C45" s="12"/>
      <c r="D45" s="12"/>
      <c r="E45" s="12"/>
      <c r="F45" s="12"/>
      <c r="G45" s="12"/>
    </row>
    <row r="46" spans="1:9" ht="25.5" customHeight="1" x14ac:dyDescent="0.2"/>
    <row r="47" spans="1:9" ht="25.5" customHeight="1" x14ac:dyDescent="0.2"/>
  </sheetData>
  <sheetProtection algorithmName="SHA-512" hashValue="LxM/xwboNCwnfwdlU9RB4ufYWuHyl4Bw5lyYfC3vIR1RViBCRZ5vGp+yHnLgREZhw1wOmJ6+vb4CvW9MNBFb4A==" saltValue="HlLAxl2A27apczc9wea7dw==" spinCount="100000" sheet="1" objects="1" scenarios="1"/>
  <mergeCells count="37">
    <mergeCell ref="G5:H5"/>
    <mergeCell ref="G10:I11"/>
    <mergeCell ref="Q1:R2"/>
    <mergeCell ref="H1:I1"/>
    <mergeCell ref="K2:M2"/>
    <mergeCell ref="P1:P2"/>
    <mergeCell ref="B1:C1"/>
    <mergeCell ref="B2:C2"/>
    <mergeCell ref="D1:F1"/>
    <mergeCell ref="D2:F2"/>
    <mergeCell ref="H2:I2"/>
    <mergeCell ref="A6:A18"/>
    <mergeCell ref="G8:I9"/>
    <mergeCell ref="B18:E18"/>
    <mergeCell ref="G18:H18"/>
    <mergeCell ref="G6:H6"/>
    <mergeCell ref="G7:H7"/>
    <mergeCell ref="G12:I13"/>
    <mergeCell ref="G14:H15"/>
    <mergeCell ref="G16:H16"/>
    <mergeCell ref="I14:I15"/>
    <mergeCell ref="A3:A5"/>
    <mergeCell ref="G3:H3"/>
    <mergeCell ref="G4:H4"/>
    <mergeCell ref="E26:I26"/>
    <mergeCell ref="B26:D26"/>
    <mergeCell ref="E25:I25"/>
    <mergeCell ref="B25:D25"/>
    <mergeCell ref="B24:D24"/>
    <mergeCell ref="E24:I24"/>
    <mergeCell ref="B23:D23"/>
    <mergeCell ref="B19:I20"/>
    <mergeCell ref="E21:I21"/>
    <mergeCell ref="E22:I22"/>
    <mergeCell ref="E23:I23"/>
    <mergeCell ref="B21:D21"/>
    <mergeCell ref="B22:D22"/>
  </mergeCells>
  <phoneticPr fontId="99" type="noConversion"/>
  <dataValidations count="5">
    <dataValidation type="decimal" allowBlank="1" showInputMessage="1" showErrorMessage="1" error="This cell requires you to enter the number of times this day repeats through the year." prompt="This is total number of occurences, which should be equal to your total number of instruction." sqref="E17" xr:uid="{00000000-0002-0000-0200-000000000000}">
      <formula1>0</formula1>
      <formula2>50</formula2>
    </dataValidation>
    <dataValidation type="decimal" allowBlank="1" showInputMessage="1" showErrorMessage="1" error="This cell requires you to enter the number of times this day repeats through the year." prompt="This is your total number of minutes of annualized assignable time." sqref="F17" xr:uid="{F9BC9054-622F-4084-BD1C-42E9D2526270}">
      <formula1>0</formula1>
      <formula2>50</formula2>
    </dataValidation>
    <dataValidation allowBlank="1" showInputMessage="1" showErrorMessage="1" prompt="This is the your total annualized instructional time." sqref="F18" xr:uid="{D4DADDC7-DF04-478E-8569-E669302D3FC1}"/>
    <dataValidation allowBlank="1" showInputMessage="1" showErrorMessage="1" prompt="This is the amount of assignable hours can can still be assigned to you." sqref="I18" xr:uid="{003A58EA-5D6B-4279-A39D-9064FD760C9A}"/>
    <dataValidation allowBlank="1" showInputMessage="1" showErrorMessage="1" prompt="This is the number of instructional hours that can still be assigned to you." sqref="G12:I13" xr:uid="{4D3865E6-149B-4C9C-AD5B-49E1FBC6CD94}"/>
  </dataValidations>
  <hyperlinks>
    <hyperlink ref="B6" location="'Mon-Day 1'!A1" display="Monday  |  Day 1" xr:uid="{00000000-0004-0000-0200-000000000000}"/>
    <hyperlink ref="B7" location="'Tue-Day 2'!A1" display="Tuesday  |  Day 2" xr:uid="{00000000-0004-0000-0200-000001000000}"/>
    <hyperlink ref="B8" location="'Wed-Day 3'!A1" display="Wednesday  |  Day 3" xr:uid="{00000000-0004-0000-0200-000002000000}"/>
    <hyperlink ref="B9" location="'Thu-Day 4'!A1" display="Thursday  |  Day 4" xr:uid="{00000000-0004-0000-0200-000003000000}"/>
    <hyperlink ref="B10" location="'Fri-Day 5'!A1" display="Friday  |  Day 5" xr:uid="{00000000-0004-0000-0200-000004000000}"/>
    <hyperlink ref="B11" location="'Day 6'!A1" display="Day 6" xr:uid="{00000000-0004-0000-0200-000005000000}"/>
    <hyperlink ref="E21" location="September!ColumnTitle1" display="September" xr:uid="{00000000-0004-0000-0200-000006000000}"/>
    <hyperlink ref="B21" location="August!Print_Titles" display="August" xr:uid="{00000000-0004-0000-0200-000007000000}"/>
    <hyperlink ref="C21" location="August!Print_Titles" display="August!Print_Titles" xr:uid="{00000000-0004-0000-0200-000008000000}"/>
    <hyperlink ref="D21" location="August!Print_Titles" display="August!Print_Titles" xr:uid="{00000000-0004-0000-0200-000009000000}"/>
    <hyperlink ref="F21" location="September!ColumnTitle1" display="September!ColumnTitle1" xr:uid="{00000000-0004-0000-0200-00000A000000}"/>
    <hyperlink ref="G21" location="September!ColumnTitle1" display="September!ColumnTitle1" xr:uid="{00000000-0004-0000-0200-00000B000000}"/>
    <hyperlink ref="H21" location="September!ColumnTitle1" display="September!ColumnTitle1" xr:uid="{00000000-0004-0000-0200-00000C000000}"/>
    <hyperlink ref="I21" location="September!ColumnTitle1" display="September!ColumnTitle1" xr:uid="{00000000-0004-0000-0200-00000D000000}"/>
    <hyperlink ref="B22" location="October!A1" display="October" xr:uid="{00000000-0004-0000-0200-00000E000000}"/>
    <hyperlink ref="C22" location="October!A1" display="October!A1" xr:uid="{00000000-0004-0000-0200-00000F000000}"/>
    <hyperlink ref="D22" location="October!A1" display="October!A1" xr:uid="{00000000-0004-0000-0200-000010000000}"/>
    <hyperlink ref="E22" location="November!A1" display="November" xr:uid="{00000000-0004-0000-0200-000011000000}"/>
    <hyperlink ref="F22" location="November!A1" display="November!A1" xr:uid="{00000000-0004-0000-0200-000012000000}"/>
    <hyperlink ref="G22" location="November!A1" display="November!A1" xr:uid="{00000000-0004-0000-0200-000013000000}"/>
    <hyperlink ref="H22" location="November!A1" display="November!A1" xr:uid="{00000000-0004-0000-0200-000014000000}"/>
    <hyperlink ref="I22" location="November!A1" display="November!A1" xr:uid="{00000000-0004-0000-0200-000015000000}"/>
    <hyperlink ref="B23" location="December!A1" display="December" xr:uid="{00000000-0004-0000-0200-000016000000}"/>
    <hyperlink ref="C23" location="December!A1" display="December!A1" xr:uid="{00000000-0004-0000-0200-000017000000}"/>
    <hyperlink ref="D23" location="December!A1" display="December!A1" xr:uid="{00000000-0004-0000-0200-000018000000}"/>
    <hyperlink ref="E23" location="January!A1" display="January" xr:uid="{00000000-0004-0000-0200-000019000000}"/>
    <hyperlink ref="F23" location="January!A1" display="January!A1" xr:uid="{00000000-0004-0000-0200-00001A000000}"/>
    <hyperlink ref="G23" location="January!A1" display="January!A1" xr:uid="{00000000-0004-0000-0200-00001B000000}"/>
    <hyperlink ref="H23" location="January!A1" display="January!A1" xr:uid="{00000000-0004-0000-0200-00001C000000}"/>
    <hyperlink ref="I23" location="January!A1" display="January!A1" xr:uid="{00000000-0004-0000-0200-00001D000000}"/>
    <hyperlink ref="B24" location="February!A1" display="February" xr:uid="{00000000-0004-0000-0200-00001E000000}"/>
    <hyperlink ref="C24" location="February!A1" display="February!A1" xr:uid="{00000000-0004-0000-0200-00001F000000}"/>
    <hyperlink ref="D24" location="February!A1" display="February!A1" xr:uid="{00000000-0004-0000-0200-000020000000}"/>
    <hyperlink ref="E24" location="March!A1" display="March" xr:uid="{00000000-0004-0000-0200-000021000000}"/>
    <hyperlink ref="F24" location="March!A1" display="March!A1" xr:uid="{00000000-0004-0000-0200-000022000000}"/>
    <hyperlink ref="G24" location="March!A1" display="March!A1" xr:uid="{00000000-0004-0000-0200-000023000000}"/>
    <hyperlink ref="H24" location="March!A1" display="March!A1" xr:uid="{00000000-0004-0000-0200-000024000000}"/>
    <hyperlink ref="I24" location="March!A1" display="March!A1" xr:uid="{00000000-0004-0000-0200-000025000000}"/>
    <hyperlink ref="B25" location="April!A1" display="April" xr:uid="{00000000-0004-0000-0200-000026000000}"/>
    <hyperlink ref="C25" location="April!A1" display="April!A1" xr:uid="{00000000-0004-0000-0200-000027000000}"/>
    <hyperlink ref="D25" location="April!A1" display="April!A1" xr:uid="{00000000-0004-0000-0200-000028000000}"/>
    <hyperlink ref="E25" location="May!A1" display="May" xr:uid="{00000000-0004-0000-0200-000029000000}"/>
    <hyperlink ref="F25" location="May!A1" display="May!A1" xr:uid="{00000000-0004-0000-0200-00002A000000}"/>
    <hyperlink ref="G25" location="May!A1" display="May!A1" xr:uid="{00000000-0004-0000-0200-00002B000000}"/>
    <hyperlink ref="H25" location="May!A1" display="May!A1" xr:uid="{00000000-0004-0000-0200-00002C000000}"/>
    <hyperlink ref="I25" location="May!A1" display="May!A1" xr:uid="{00000000-0004-0000-0200-00002D000000}"/>
    <hyperlink ref="B26" location="June!A1" display="June" xr:uid="{00000000-0004-0000-0200-00002E000000}"/>
    <hyperlink ref="C26" location="June!A1" display="June!A1" xr:uid="{00000000-0004-0000-0200-00002F000000}"/>
    <hyperlink ref="D26" location="June!A1" display="June!A1" xr:uid="{00000000-0004-0000-0200-000030000000}"/>
    <hyperlink ref="B15" location="'Early Dismissal 1'!A1" display="Early Dismissal 1" xr:uid="{00000000-0004-0000-0200-000031000000}"/>
    <hyperlink ref="B16" location="'Early Dismissal 2'!A1" display="Early Dismissal 2" xr:uid="{00000000-0004-0000-0200-000032000000}"/>
    <hyperlink ref="B12" location="'Extra Day A'!A1" display="Extra Day A" xr:uid="{00000000-0004-0000-0200-000033000000}"/>
    <hyperlink ref="B13" location="'Extra Day B'!A1" display="Extra Day B" xr:uid="{00000000-0004-0000-0200-000034000000}"/>
    <hyperlink ref="B14" location="'Extra Day C'!A1" display="Extra Day C" xr:uid="{00000000-0004-0000-0200-000035000000}"/>
    <hyperlink ref="B21:D21" location="August!A1" display="August" xr:uid="{00000000-0004-0000-0200-000036000000}"/>
    <hyperlink ref="E21:I21" location="September!A1" display="September" xr:uid="{00000000-0004-0000-0200-000037000000}"/>
    <hyperlink ref="B22:D22" location="October!A1" display="October" xr:uid="{00000000-0004-0000-0200-000038000000}"/>
    <hyperlink ref="E22:I22" location="November!A1" display="November" xr:uid="{00000000-0004-0000-0200-000039000000}"/>
    <hyperlink ref="B23:D23" location="December!A1" display="December" xr:uid="{00000000-0004-0000-0200-00003A000000}"/>
    <hyperlink ref="E23:I23" location="January!A1" display="January" xr:uid="{00000000-0004-0000-0200-00003B000000}"/>
    <hyperlink ref="B24:D24" location="February!A1" display="February" xr:uid="{00000000-0004-0000-0200-00003C000000}"/>
    <hyperlink ref="E24:I24" location="March!A1" display="March" xr:uid="{00000000-0004-0000-0200-00003D000000}"/>
    <hyperlink ref="B25:D25" location="April!A1" display="April" xr:uid="{00000000-0004-0000-0200-00003E000000}"/>
    <hyperlink ref="E25:I25" location="May!A1" display="May" xr:uid="{00000000-0004-0000-0200-00003F000000}"/>
    <hyperlink ref="B26:D26" location="June!A1" display="June" xr:uid="{00000000-0004-0000-0200-000040000000}"/>
    <hyperlink ref="E26" location="November!A1" display="November" xr:uid="{00000000-0004-0000-0200-000041000000}"/>
    <hyperlink ref="F26" location="November!A1" display="November!A1" xr:uid="{00000000-0004-0000-0200-000042000000}"/>
    <hyperlink ref="G26" location="November!A1" display="November!A1" xr:uid="{00000000-0004-0000-0200-000043000000}"/>
    <hyperlink ref="H26" location="November!A1" display="November!A1" xr:uid="{00000000-0004-0000-0200-000044000000}"/>
    <hyperlink ref="I26" location="November!A1" display="November!A1" xr:uid="{00000000-0004-0000-0200-000045000000}"/>
    <hyperlink ref="E26:I26" location="July!A1" display="July" xr:uid="{00000000-0004-0000-0200-000046000000}"/>
  </hyperlinks>
  <printOptions horizontalCentered="1"/>
  <pageMargins left="0.25" right="0.25" top="0.75" bottom="0.75" header="0.3" footer="0.3"/>
  <pageSetup scale="39"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0" tint="-0.14999847407452621"/>
    <pageSetUpPr autoPageBreaks="0" fitToPage="1"/>
  </sheetPr>
  <dimension ref="A1:K40"/>
  <sheetViews>
    <sheetView showGridLines="0" zoomScale="80" zoomScaleNormal="80" zoomScalePageLayoutView="80" workbookViewId="0">
      <pane xSplit="8" ySplit="3" topLeftCell="I4" activePane="bottomRight" state="frozen"/>
      <selection pane="topRight" activeCell="H1" sqref="H1"/>
      <selection pane="bottomLeft" activeCell="A4" sqref="A4"/>
      <selection pane="bottomRight" activeCell="F11" sqref="F11"/>
    </sheetView>
  </sheetViews>
  <sheetFormatPr defaultColWidth="8.875" defaultRowHeight="25.5" customHeight="1" thickBottom="1" x14ac:dyDescent="0.25"/>
  <cols>
    <col min="1" max="1" width="2.125" customWidth="1"/>
    <col min="2" max="2" width="21.875" customWidth="1"/>
    <col min="3" max="3" width="16.5" customWidth="1"/>
    <col min="4" max="4" width="17.875" customWidth="1"/>
    <col min="5" max="5" width="17.125" customWidth="1"/>
    <col min="6" max="6" width="15.875" customWidth="1"/>
    <col min="7" max="7" width="10.875" customWidth="1"/>
    <col min="8" max="8" width="12.125" customWidth="1"/>
    <col min="9" max="9" width="16.125" customWidth="1"/>
    <col min="10" max="10" width="18.875" customWidth="1"/>
    <col min="11" max="11" width="2.125" customWidth="1"/>
  </cols>
  <sheetData>
    <row r="1" spans="1:11" ht="61.5" customHeight="1" thickBot="1" x14ac:dyDescent="0.5">
      <c r="B1" s="37" t="s">
        <v>23</v>
      </c>
      <c r="C1" s="1"/>
      <c r="D1" s="20"/>
      <c r="E1" s="32" t="s">
        <v>62</v>
      </c>
      <c r="F1" s="33">
        <f>C2+F2</f>
        <v>0</v>
      </c>
      <c r="G1" s="532"/>
      <c r="H1" s="533"/>
      <c r="I1" s="82"/>
    </row>
    <row r="2" spans="1:11" ht="70.5" customHeight="1" thickBot="1" x14ac:dyDescent="0.25">
      <c r="A2" s="9"/>
      <c r="B2" s="23" t="s">
        <v>51</v>
      </c>
      <c r="C2" s="26">
        <f>C40</f>
        <v>0</v>
      </c>
      <c r="D2" s="24" t="s">
        <v>19</v>
      </c>
      <c r="E2" s="25" t="s">
        <v>52</v>
      </c>
      <c r="F2" s="27">
        <f>E40</f>
        <v>0</v>
      </c>
      <c r="G2" s="530" t="s">
        <v>19</v>
      </c>
      <c r="H2" s="531"/>
      <c r="I2" s="21"/>
      <c r="J2" s="3"/>
    </row>
    <row r="3" spans="1:11" ht="32.25" customHeight="1" thickBot="1" x14ac:dyDescent="0.25">
      <c r="B3" s="34" t="s">
        <v>3</v>
      </c>
      <c r="C3" s="35" t="s">
        <v>1</v>
      </c>
      <c r="D3" s="35" t="s">
        <v>2</v>
      </c>
      <c r="E3" s="35" t="s">
        <v>17</v>
      </c>
      <c r="F3" s="75" t="s">
        <v>32</v>
      </c>
      <c r="G3" s="36" t="s">
        <v>90</v>
      </c>
      <c r="H3" s="90" t="s">
        <v>59</v>
      </c>
      <c r="I3" s="2"/>
      <c r="J3" s="3"/>
    </row>
    <row r="4" spans="1:11" ht="25.5" customHeight="1" thickBot="1" x14ac:dyDescent="0.25">
      <c r="B4" s="76" t="s">
        <v>85</v>
      </c>
      <c r="C4" s="60"/>
      <c r="D4" s="60"/>
      <c r="E4" s="65">
        <f t="shared" ref="E4:E13" si="0">IFERROR((D4-C4)*24*60,0)</f>
        <v>0</v>
      </c>
      <c r="F4" s="69"/>
      <c r="G4" s="69"/>
      <c r="H4" s="91"/>
      <c r="I4" s="4"/>
      <c r="J4" s="5"/>
      <c r="K4" t="s">
        <v>0</v>
      </c>
    </row>
    <row r="5" spans="1:11" ht="25.5" customHeight="1" thickBot="1" x14ac:dyDescent="0.25">
      <c r="B5" s="77" t="s">
        <v>89</v>
      </c>
      <c r="C5" s="61"/>
      <c r="D5" s="61"/>
      <c r="E5" s="65">
        <f t="shared" si="0"/>
        <v>0</v>
      </c>
      <c r="F5" s="69"/>
      <c r="G5" s="69"/>
      <c r="H5" s="91"/>
      <c r="I5" s="88"/>
      <c r="J5" s="6"/>
      <c r="K5" t="s">
        <v>0</v>
      </c>
    </row>
    <row r="6" spans="1:11" ht="25.5" customHeight="1" thickBot="1" x14ac:dyDescent="0.25">
      <c r="B6" s="78" t="s">
        <v>4</v>
      </c>
      <c r="C6" s="59"/>
      <c r="D6" s="59"/>
      <c r="E6" s="64">
        <f t="shared" si="0"/>
        <v>0</v>
      </c>
      <c r="F6" s="70">
        <f>E6</f>
        <v>0</v>
      </c>
      <c r="G6" s="85"/>
      <c r="H6" s="92"/>
      <c r="I6" s="11"/>
      <c r="J6" s="7"/>
    </row>
    <row r="7" spans="1:11" ht="25.5" customHeight="1" thickBot="1" x14ac:dyDescent="0.25">
      <c r="B7" s="77" t="s">
        <v>7</v>
      </c>
      <c r="C7" s="61"/>
      <c r="D7" s="61"/>
      <c r="E7" s="65">
        <f t="shared" si="0"/>
        <v>0</v>
      </c>
      <c r="F7" s="69"/>
      <c r="G7" s="69"/>
      <c r="H7" s="91"/>
      <c r="I7" s="11"/>
      <c r="J7" s="7"/>
    </row>
    <row r="8" spans="1:11" ht="25.5" customHeight="1" thickBot="1" x14ac:dyDescent="0.25">
      <c r="B8" s="78" t="s">
        <v>5</v>
      </c>
      <c r="C8" s="59"/>
      <c r="D8" s="59"/>
      <c r="E8" s="64">
        <f t="shared" si="0"/>
        <v>0</v>
      </c>
      <c r="F8" s="70">
        <f>E8</f>
        <v>0</v>
      </c>
      <c r="G8" s="85"/>
      <c r="H8" s="92"/>
      <c r="I8" s="89"/>
      <c r="J8" s="7"/>
    </row>
    <row r="9" spans="1:11" ht="25.5" customHeight="1" thickBot="1" x14ac:dyDescent="0.25">
      <c r="B9" s="77" t="s">
        <v>7</v>
      </c>
      <c r="C9" s="61"/>
      <c r="D9" s="61"/>
      <c r="E9" s="65">
        <f t="shared" si="0"/>
        <v>0</v>
      </c>
      <c r="F9" s="69"/>
      <c r="G9" s="69"/>
      <c r="H9" s="91"/>
      <c r="I9" s="11"/>
      <c r="J9" s="7"/>
    </row>
    <row r="10" spans="1:11" ht="25.5" customHeight="1" thickBot="1" x14ac:dyDescent="0.25">
      <c r="B10" s="78" t="s">
        <v>6</v>
      </c>
      <c r="C10" s="59"/>
      <c r="D10" s="59"/>
      <c r="E10" s="64">
        <f t="shared" si="0"/>
        <v>0</v>
      </c>
      <c r="F10" s="70">
        <f>E10</f>
        <v>0</v>
      </c>
      <c r="G10" s="85"/>
      <c r="H10" s="92"/>
      <c r="I10" s="11"/>
      <c r="J10" s="7"/>
    </row>
    <row r="11" spans="1:11" ht="25.5" customHeight="1" thickBot="1" x14ac:dyDescent="0.25">
      <c r="B11" s="77" t="s">
        <v>7</v>
      </c>
      <c r="C11" s="61"/>
      <c r="D11" s="61"/>
      <c r="E11" s="65">
        <f t="shared" si="0"/>
        <v>0</v>
      </c>
      <c r="F11" s="69"/>
      <c r="G11" s="69"/>
      <c r="H11" s="91"/>
      <c r="I11" s="11"/>
      <c r="J11" s="7"/>
    </row>
    <row r="12" spans="1:11" ht="36" customHeight="1" thickBot="1" x14ac:dyDescent="0.25">
      <c r="B12" s="77" t="s">
        <v>86</v>
      </c>
      <c r="C12" s="61"/>
      <c r="D12" s="61"/>
      <c r="E12" s="65">
        <f t="shared" si="0"/>
        <v>0</v>
      </c>
      <c r="F12" s="69"/>
      <c r="G12" s="69"/>
      <c r="H12" s="91"/>
      <c r="I12" s="11"/>
      <c r="J12" s="7"/>
    </row>
    <row r="13" spans="1:11" ht="25.5" customHeight="1" thickBot="1" x14ac:dyDescent="0.25">
      <c r="B13" s="77" t="s">
        <v>7</v>
      </c>
      <c r="C13" s="61"/>
      <c r="D13" s="61"/>
      <c r="E13" s="65">
        <f t="shared" si="0"/>
        <v>0</v>
      </c>
      <c r="F13" s="69"/>
      <c r="G13" s="69"/>
      <c r="H13" s="91"/>
      <c r="I13" s="11"/>
      <c r="J13" s="7"/>
    </row>
    <row r="14" spans="1:11" ht="25.5" customHeight="1" thickBot="1" x14ac:dyDescent="0.25">
      <c r="B14" s="78" t="s">
        <v>8</v>
      </c>
      <c r="C14" s="59"/>
      <c r="D14" s="59"/>
      <c r="E14" s="64">
        <f>IFERROR((D14-C14)*24*60,0)</f>
        <v>0</v>
      </c>
      <c r="F14" s="70">
        <f>E14</f>
        <v>0</v>
      </c>
      <c r="G14" s="85"/>
      <c r="H14" s="92"/>
      <c r="I14" s="11"/>
      <c r="J14" s="7"/>
    </row>
    <row r="15" spans="1:11" ht="25.5" customHeight="1" thickBot="1" x14ac:dyDescent="0.25">
      <c r="B15" s="77" t="s">
        <v>7</v>
      </c>
      <c r="C15" s="61"/>
      <c r="D15" s="61"/>
      <c r="E15" s="65">
        <f>IFERROR((D15-C15)*24*60,0)</f>
        <v>0</v>
      </c>
      <c r="F15" s="69"/>
      <c r="G15" s="69"/>
      <c r="H15" s="91"/>
      <c r="I15" s="11"/>
      <c r="J15" s="7"/>
    </row>
    <row r="16" spans="1:11" ht="25.5" customHeight="1" thickBot="1" x14ac:dyDescent="0.25">
      <c r="B16" s="78" t="s">
        <v>87</v>
      </c>
      <c r="C16" s="59"/>
      <c r="D16" s="59"/>
      <c r="E16" s="64">
        <f>IFERROR((D16-C16)*24*60,0)</f>
        <v>0</v>
      </c>
      <c r="F16" s="70">
        <f>E16</f>
        <v>0</v>
      </c>
      <c r="G16" s="85"/>
      <c r="H16" s="92"/>
      <c r="I16" s="11"/>
      <c r="J16" s="7"/>
    </row>
    <row r="17" spans="2:10" ht="25.5" customHeight="1" thickBot="1" x14ac:dyDescent="0.25">
      <c r="B17" s="77" t="s">
        <v>7</v>
      </c>
      <c r="C17" s="61"/>
      <c r="D17" s="61"/>
      <c r="E17" s="65">
        <f t="shared" ref="E17:E35" si="1">IFERROR((D17-C17)*24*60,0)</f>
        <v>0</v>
      </c>
      <c r="F17" s="69"/>
      <c r="G17" s="69"/>
      <c r="H17" s="91"/>
      <c r="I17" s="11"/>
      <c r="J17" s="7"/>
    </row>
    <row r="18" spans="2:10" ht="25.5" customHeight="1" thickBot="1" x14ac:dyDescent="0.25">
      <c r="B18" s="77" t="s">
        <v>10</v>
      </c>
      <c r="C18" s="61"/>
      <c r="D18" s="61"/>
      <c r="E18" s="65">
        <f t="shared" si="1"/>
        <v>0</v>
      </c>
      <c r="F18" s="69"/>
      <c r="G18" s="69"/>
      <c r="H18" s="91"/>
      <c r="I18" s="10"/>
    </row>
    <row r="19" spans="2:10" ht="36" customHeight="1" thickBot="1" x14ac:dyDescent="0.25">
      <c r="B19" s="77" t="s">
        <v>18</v>
      </c>
      <c r="C19" s="61"/>
      <c r="D19" s="61"/>
      <c r="E19" s="65">
        <f t="shared" si="1"/>
        <v>0</v>
      </c>
      <c r="F19" s="69"/>
      <c r="G19" s="69"/>
      <c r="H19" s="91"/>
      <c r="I19" s="10"/>
    </row>
    <row r="20" spans="2:10" ht="25.5" customHeight="1" thickBot="1" x14ac:dyDescent="0.25">
      <c r="B20" s="77" t="s">
        <v>7</v>
      </c>
      <c r="C20" s="61"/>
      <c r="D20" s="61"/>
      <c r="E20" s="65">
        <f t="shared" si="1"/>
        <v>0</v>
      </c>
      <c r="F20" s="69"/>
      <c r="G20" s="69"/>
      <c r="H20" s="91"/>
      <c r="I20" s="10"/>
    </row>
    <row r="21" spans="2:10" ht="25.5" customHeight="1" thickBot="1" x14ac:dyDescent="0.25">
      <c r="B21" s="78" t="s">
        <v>9</v>
      </c>
      <c r="C21" s="59"/>
      <c r="D21" s="59"/>
      <c r="E21" s="64">
        <f t="shared" si="1"/>
        <v>0</v>
      </c>
      <c r="F21" s="70">
        <f>E21</f>
        <v>0</v>
      </c>
      <c r="G21" s="85"/>
      <c r="H21" s="92"/>
      <c r="I21" s="10"/>
    </row>
    <row r="22" spans="2:10" ht="25.5" customHeight="1" thickBot="1" x14ac:dyDescent="0.25">
      <c r="B22" s="77" t="s">
        <v>7</v>
      </c>
      <c r="C22" s="61"/>
      <c r="D22" s="61"/>
      <c r="E22" s="65">
        <f t="shared" si="1"/>
        <v>0</v>
      </c>
      <c r="F22" s="69"/>
      <c r="G22" s="69"/>
      <c r="H22" s="91"/>
      <c r="I22" s="10"/>
    </row>
    <row r="23" spans="2:10" ht="29.25" customHeight="1" thickBot="1" x14ac:dyDescent="0.25">
      <c r="B23" s="77" t="s">
        <v>10</v>
      </c>
      <c r="C23" s="61"/>
      <c r="D23" s="61"/>
      <c r="E23" s="65">
        <f t="shared" si="1"/>
        <v>0</v>
      </c>
      <c r="F23" s="69"/>
      <c r="G23" s="69"/>
      <c r="H23" s="91"/>
      <c r="I23" s="10"/>
    </row>
    <row r="24" spans="2:10" ht="36" customHeight="1" thickBot="1" x14ac:dyDescent="0.25">
      <c r="B24" s="77" t="s">
        <v>18</v>
      </c>
      <c r="C24" s="61"/>
      <c r="D24" s="61"/>
      <c r="E24" s="65">
        <f t="shared" si="1"/>
        <v>0</v>
      </c>
      <c r="F24" s="69"/>
      <c r="G24" s="69"/>
      <c r="H24" s="91"/>
      <c r="I24" s="10"/>
    </row>
    <row r="25" spans="2:10" ht="25.5" customHeight="1" thickBot="1" x14ac:dyDescent="0.25">
      <c r="B25" s="77" t="s">
        <v>7</v>
      </c>
      <c r="C25" s="61"/>
      <c r="D25" s="61"/>
      <c r="E25" s="65">
        <f t="shared" si="1"/>
        <v>0</v>
      </c>
      <c r="F25" s="69"/>
      <c r="G25" s="69"/>
      <c r="H25" s="91"/>
      <c r="I25" s="10"/>
    </row>
    <row r="26" spans="2:10" ht="25.5" customHeight="1" thickBot="1" x14ac:dyDescent="0.25">
      <c r="B26" s="78" t="s">
        <v>11</v>
      </c>
      <c r="C26" s="59"/>
      <c r="D26" s="59"/>
      <c r="E26" s="64">
        <f t="shared" si="1"/>
        <v>0</v>
      </c>
      <c r="F26" s="70">
        <f>E26</f>
        <v>0</v>
      </c>
      <c r="G26" s="85"/>
      <c r="H26" s="92"/>
      <c r="I26" s="10"/>
    </row>
    <row r="27" spans="2:10" ht="25.5" customHeight="1" thickBot="1" x14ac:dyDescent="0.25">
      <c r="B27" s="77" t="s">
        <v>7</v>
      </c>
      <c r="C27" s="61"/>
      <c r="D27" s="61"/>
      <c r="E27" s="65">
        <f t="shared" si="1"/>
        <v>0</v>
      </c>
      <c r="F27" s="69"/>
      <c r="G27" s="69"/>
      <c r="H27" s="91"/>
      <c r="I27" s="10"/>
    </row>
    <row r="28" spans="2:10" ht="36" customHeight="1" thickBot="1" x14ac:dyDescent="0.25">
      <c r="B28" s="77" t="s">
        <v>16</v>
      </c>
      <c r="C28" s="61"/>
      <c r="D28" s="61"/>
      <c r="E28" s="65">
        <f t="shared" si="1"/>
        <v>0</v>
      </c>
      <c r="F28" s="69"/>
      <c r="G28" s="69"/>
      <c r="H28" s="91"/>
      <c r="I28" s="10"/>
    </row>
    <row r="29" spans="2:10" ht="25.5" customHeight="1" thickBot="1" x14ac:dyDescent="0.25">
      <c r="B29" s="77" t="s">
        <v>7</v>
      </c>
      <c r="C29" s="61"/>
      <c r="D29" s="61"/>
      <c r="E29" s="65">
        <f t="shared" si="1"/>
        <v>0</v>
      </c>
      <c r="F29" s="69"/>
      <c r="G29" s="69"/>
      <c r="H29" s="91"/>
      <c r="I29" s="10"/>
    </row>
    <row r="30" spans="2:10" ht="28.5" customHeight="1" thickBot="1" x14ac:dyDescent="0.25">
      <c r="B30" s="78" t="s">
        <v>12</v>
      </c>
      <c r="C30" s="59"/>
      <c r="D30" s="59"/>
      <c r="E30" s="64">
        <f t="shared" si="1"/>
        <v>0</v>
      </c>
      <c r="F30" s="70">
        <f>E30</f>
        <v>0</v>
      </c>
      <c r="G30" s="85"/>
      <c r="H30" s="92"/>
      <c r="I30" s="10"/>
    </row>
    <row r="31" spans="2:10" ht="25.5" customHeight="1" thickBot="1" x14ac:dyDescent="0.25">
      <c r="B31" s="77" t="s">
        <v>7</v>
      </c>
      <c r="C31" s="61"/>
      <c r="D31" s="61"/>
      <c r="E31" s="65">
        <f t="shared" si="1"/>
        <v>0</v>
      </c>
      <c r="F31" s="69"/>
      <c r="G31" s="69"/>
      <c r="H31" s="91"/>
      <c r="I31" s="10"/>
    </row>
    <row r="32" spans="2:10" ht="25.5" customHeight="1" thickBot="1" x14ac:dyDescent="0.25">
      <c r="B32" s="78" t="s">
        <v>13</v>
      </c>
      <c r="C32" s="59"/>
      <c r="D32" s="59"/>
      <c r="E32" s="64">
        <f t="shared" si="1"/>
        <v>0</v>
      </c>
      <c r="F32" s="70">
        <f>E32</f>
        <v>0</v>
      </c>
      <c r="G32" s="85"/>
      <c r="H32" s="92"/>
      <c r="I32" s="10"/>
    </row>
    <row r="33" spans="2:10" ht="25.5" customHeight="1" thickBot="1" x14ac:dyDescent="0.25">
      <c r="B33" s="77" t="s">
        <v>7</v>
      </c>
      <c r="C33" s="61"/>
      <c r="D33" s="61"/>
      <c r="E33" s="65">
        <f t="shared" si="1"/>
        <v>0</v>
      </c>
      <c r="F33" s="69"/>
      <c r="G33" s="69"/>
      <c r="H33" s="91"/>
      <c r="I33" s="10"/>
    </row>
    <row r="34" spans="2:10" ht="25.5" customHeight="1" thickBot="1" x14ac:dyDescent="0.25">
      <c r="B34" s="78" t="s">
        <v>14</v>
      </c>
      <c r="C34" s="59"/>
      <c r="D34" s="59"/>
      <c r="E34" s="64">
        <f t="shared" si="1"/>
        <v>0</v>
      </c>
      <c r="F34" s="70">
        <f>E34</f>
        <v>0</v>
      </c>
      <c r="G34" s="85"/>
      <c r="H34" s="92"/>
      <c r="I34" s="10"/>
    </row>
    <row r="35" spans="2:10" ht="25.5" customHeight="1" thickBot="1" x14ac:dyDescent="0.25">
      <c r="B35" s="77" t="s">
        <v>7</v>
      </c>
      <c r="C35" s="61"/>
      <c r="D35" s="61"/>
      <c r="E35" s="65">
        <f t="shared" si="1"/>
        <v>0</v>
      </c>
      <c r="F35" s="69"/>
      <c r="G35" s="69"/>
      <c r="H35" s="91"/>
      <c r="I35" s="11"/>
      <c r="J35" s="7"/>
    </row>
    <row r="36" spans="2:10" ht="36" customHeight="1" thickBot="1" x14ac:dyDescent="0.25">
      <c r="B36" s="78" t="s">
        <v>91</v>
      </c>
      <c r="C36" s="59"/>
      <c r="D36" s="59"/>
      <c r="E36" s="64">
        <f t="shared" ref="E36:E37" si="2">IFERROR((D36-C36)*24*60,0)</f>
        <v>0</v>
      </c>
      <c r="F36" s="70">
        <f>E36</f>
        <v>0</v>
      </c>
      <c r="G36" s="85"/>
      <c r="H36" s="92"/>
      <c r="I36" s="11"/>
      <c r="J36" s="7"/>
    </row>
    <row r="37" spans="2:10" ht="29.25" customHeight="1" thickBot="1" x14ac:dyDescent="0.25">
      <c r="B37" s="77" t="s">
        <v>7</v>
      </c>
      <c r="C37" s="61"/>
      <c r="D37" s="61"/>
      <c r="E37" s="65">
        <f t="shared" si="2"/>
        <v>0</v>
      </c>
      <c r="F37" s="69"/>
      <c r="G37" s="69"/>
      <c r="H37" s="91"/>
      <c r="I37" s="11"/>
      <c r="J37" s="7"/>
    </row>
    <row r="38" spans="2:10" ht="48.75" customHeight="1" thickBot="1" x14ac:dyDescent="0.25">
      <c r="B38" s="79" t="s">
        <v>15</v>
      </c>
      <c r="C38" s="62"/>
      <c r="D38" s="62"/>
      <c r="E38" s="66">
        <f>IFERROR((D38-C38)*24*60,0)</f>
        <v>0</v>
      </c>
      <c r="F38" s="86"/>
      <c r="G38" s="86"/>
      <c r="H38" s="93"/>
      <c r="I38" s="10"/>
    </row>
    <row r="39" spans="2:10" ht="25.5" customHeight="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48.75" customHeight="1" thickBot="1" x14ac:dyDescent="0.25">
      <c r="B40" s="29" t="s">
        <v>60</v>
      </c>
      <c r="C40" s="58">
        <f>F39</f>
        <v>0</v>
      </c>
      <c r="D40" s="22" t="s">
        <v>61</v>
      </c>
      <c r="E40" s="68">
        <f>G39+H39</f>
        <v>0</v>
      </c>
      <c r="F40" s="69"/>
      <c r="G40" s="69"/>
      <c r="H40" s="69"/>
    </row>
  </sheetData>
  <sheetProtection algorithmName="SHA-512" hashValue="wZugIYWIHAeB/IgCFQ1s5snpYYJ5fWRjKOJlPVXUR+Oc1z5UF0VbA5+4+x5EEtC2oWeIkSeo0pZrjoxJd4rsfw==" saltValue="jsUs8psz0gGw9/lNfVuXvA==" spinCount="100000" sheet="1" objects="1" scenarios="1"/>
  <mergeCells count="2">
    <mergeCell ref="G2:H2"/>
    <mergeCell ref="G1:H1"/>
  </mergeCells>
  <phoneticPr fontId="99" type="noConversion"/>
  <dataValidations count="4">
    <dataValidation allowBlank="1" showInputMessage="1" showErrorMessage="1" prompt="adsfa" sqref="I1" xr:uid="{00000000-0002-0000-03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3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3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300-000003000000}">
      <formula1>0</formula1>
      <formula2>120</formula2>
    </dataValidation>
  </dataValidations>
  <printOptions horizontalCentered="1"/>
  <pageMargins left="0.25" right="0.25" top="0.75" bottom="0.75" header="0.3" footer="0.3"/>
  <pageSetup scale="51"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tint="-0.14999847407452621"/>
    <pageSetUpPr autoPageBreaks="0" fitToPage="1"/>
  </sheetPr>
  <dimension ref="B1:K40"/>
  <sheetViews>
    <sheetView showGridLines="0" zoomScale="80" zoomScaleNormal="80" zoomScalePageLayoutView="80" workbookViewId="0">
      <pane xSplit="8" ySplit="3" topLeftCell="I4" activePane="bottomRight" state="frozen"/>
      <selection pane="topRight" activeCell="H1" sqref="H1"/>
      <selection pane="bottomLeft" activeCell="A4" sqref="A4"/>
      <selection pane="bottomRight" activeCell="D7" sqref="D7"/>
    </sheetView>
  </sheetViews>
  <sheetFormatPr defaultColWidth="8.875" defaultRowHeight="25.5" customHeight="1" thickBottom="1" x14ac:dyDescent="0.25"/>
  <cols>
    <col min="1" max="1" width="2.125" customWidth="1"/>
    <col min="2" max="2" width="22.125" customWidth="1"/>
    <col min="3" max="3" width="13.875" customWidth="1"/>
    <col min="4" max="5" width="18" customWidth="1"/>
    <col min="6" max="6" width="16.875" customWidth="1"/>
    <col min="7" max="7" width="10.875" customWidth="1"/>
    <col min="8" max="8" width="12" customWidth="1"/>
    <col min="9" max="9" width="14.125" customWidth="1"/>
    <col min="10" max="10" width="18.875" customWidth="1"/>
    <col min="11" max="11" width="2.125" customWidth="1"/>
  </cols>
  <sheetData>
    <row r="1" spans="2:11" ht="62.25" customHeight="1" thickBot="1" x14ac:dyDescent="0.5">
      <c r="B1" s="37" t="s">
        <v>25</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
        <v>85</v>
      </c>
      <c r="C4" s="60"/>
      <c r="D4" s="60"/>
      <c r="E4" s="65">
        <f t="shared" ref="E4:E13" si="0">IFERROR((D4-C4)*24*60,0)</f>
        <v>0</v>
      </c>
      <c r="F4" s="69"/>
      <c r="G4" s="69"/>
      <c r="H4" s="91"/>
      <c r="I4" s="4"/>
      <c r="J4" s="5"/>
      <c r="K4" t="s">
        <v>0</v>
      </c>
    </row>
    <row r="5" spans="2:11" ht="25.5" customHeight="1" thickBot="1" x14ac:dyDescent="0.25">
      <c r="B5" s="77" t="s">
        <v>89</v>
      </c>
      <c r="C5" s="61"/>
      <c r="D5" s="61"/>
      <c r="E5" s="65">
        <f t="shared" si="0"/>
        <v>0</v>
      </c>
      <c r="F5" s="69"/>
      <c r="G5" s="69"/>
      <c r="H5" s="91"/>
      <c r="I5" s="6"/>
      <c r="J5" s="6"/>
      <c r="K5" t="s">
        <v>0</v>
      </c>
    </row>
    <row r="6" spans="2:11" ht="25.5" customHeight="1" thickBot="1" x14ac:dyDescent="0.25">
      <c r="B6" s="78" t="s">
        <v>4</v>
      </c>
      <c r="C6" s="59"/>
      <c r="D6" s="59"/>
      <c r="E6" s="64">
        <f t="shared" si="0"/>
        <v>0</v>
      </c>
      <c r="F6" s="70">
        <f>E6</f>
        <v>0</v>
      </c>
      <c r="G6" s="85"/>
      <c r="H6" s="92"/>
      <c r="I6" s="7"/>
      <c r="J6" s="7"/>
    </row>
    <row r="7" spans="2:11" ht="25.5" customHeight="1" thickBot="1" x14ac:dyDescent="0.25">
      <c r="B7" s="77" t="s">
        <v>7</v>
      </c>
      <c r="C7" s="61"/>
      <c r="D7" s="61"/>
      <c r="E7" s="65">
        <f t="shared" si="0"/>
        <v>0</v>
      </c>
      <c r="F7" s="69"/>
      <c r="G7" s="69"/>
      <c r="H7" s="91"/>
      <c r="I7" s="7"/>
      <c r="J7" s="7"/>
    </row>
    <row r="8" spans="2:11" ht="25.5" customHeight="1" thickBot="1" x14ac:dyDescent="0.25">
      <c r="B8" s="78" t="s">
        <v>5</v>
      </c>
      <c r="C8" s="59"/>
      <c r="D8" s="59"/>
      <c r="E8" s="64">
        <f t="shared" si="0"/>
        <v>0</v>
      </c>
      <c r="F8" s="70">
        <f>E8</f>
        <v>0</v>
      </c>
      <c r="G8" s="85"/>
      <c r="H8" s="92"/>
      <c r="I8" s="7"/>
      <c r="J8" s="7"/>
    </row>
    <row r="9" spans="2:11" ht="25.5" customHeight="1" thickBot="1" x14ac:dyDescent="0.25">
      <c r="B9" s="77" t="s">
        <v>7</v>
      </c>
      <c r="C9" s="61"/>
      <c r="D9" s="61"/>
      <c r="E9" s="65">
        <f t="shared" si="0"/>
        <v>0</v>
      </c>
      <c r="F9" s="69"/>
      <c r="G9" s="69"/>
      <c r="H9" s="91"/>
      <c r="I9" s="7"/>
      <c r="J9" s="7"/>
    </row>
    <row r="10" spans="2:11" ht="25.5" customHeight="1" thickBot="1" x14ac:dyDescent="0.25">
      <c r="B10" s="78" t="s">
        <v>6</v>
      </c>
      <c r="C10" s="59"/>
      <c r="D10" s="59"/>
      <c r="E10" s="64">
        <f t="shared" si="0"/>
        <v>0</v>
      </c>
      <c r="F10" s="70">
        <f>E10</f>
        <v>0</v>
      </c>
      <c r="G10" s="85"/>
      <c r="H10" s="92"/>
      <c r="I10" s="7"/>
      <c r="J10" s="7"/>
    </row>
    <row r="11" spans="2:11" ht="25.5" customHeight="1" thickBot="1" x14ac:dyDescent="0.25">
      <c r="B11" s="76" t="str">
        <f>'Mon-Day 1'!B11</f>
        <v>Transition/Break</v>
      </c>
      <c r="C11" s="61"/>
      <c r="D11" s="61"/>
      <c r="E11" s="65">
        <f t="shared" si="0"/>
        <v>0</v>
      </c>
      <c r="F11" s="69"/>
      <c r="G11" s="69"/>
      <c r="H11" s="91"/>
      <c r="I11" s="7"/>
      <c r="J11" s="7"/>
    </row>
    <row r="12" spans="2:11" ht="36" customHeight="1" thickBot="1" x14ac:dyDescent="0.25">
      <c r="B12" s="76" t="str">
        <f>'Mon-Day 1'!B12</f>
        <v>Recess Supervision</v>
      </c>
      <c r="C12" s="61"/>
      <c r="D12" s="61"/>
      <c r="E12" s="65">
        <f t="shared" si="0"/>
        <v>0</v>
      </c>
      <c r="F12" s="69"/>
      <c r="G12" s="69"/>
      <c r="H12" s="91"/>
      <c r="I12" s="7"/>
      <c r="J12" s="7"/>
    </row>
    <row r="13" spans="2:11" ht="25.5" customHeight="1" thickBot="1" x14ac:dyDescent="0.25">
      <c r="B13" s="76" t="str">
        <f>'Mon-Day 1'!B13</f>
        <v>Transition/Break</v>
      </c>
      <c r="C13" s="61"/>
      <c r="D13" s="61"/>
      <c r="E13" s="65">
        <f t="shared" si="0"/>
        <v>0</v>
      </c>
      <c r="F13" s="69"/>
      <c r="G13" s="69"/>
      <c r="H13" s="91"/>
      <c r="I13" s="7"/>
      <c r="J13" s="7"/>
    </row>
    <row r="14" spans="2:11" ht="25.5" customHeight="1" thickBot="1" x14ac:dyDescent="0.25">
      <c r="B14" s="81" t="str">
        <f>'Mon-Day 1'!B14</f>
        <v>Block 4</v>
      </c>
      <c r="C14" s="59"/>
      <c r="D14" s="59"/>
      <c r="E14" s="64">
        <f>IFERROR((D14-C14)*24*60,0)</f>
        <v>0</v>
      </c>
      <c r="F14" s="70">
        <f>E14</f>
        <v>0</v>
      </c>
      <c r="G14" s="85"/>
      <c r="H14" s="92"/>
      <c r="I14" s="7"/>
      <c r="J14" s="7"/>
    </row>
    <row r="15" spans="2:11" ht="25.5" customHeight="1" thickBot="1" x14ac:dyDescent="0.25">
      <c r="B15" s="76" t="str">
        <f>'Mon-Day 1'!B15</f>
        <v>Transition/Break</v>
      </c>
      <c r="C15" s="61"/>
      <c r="D15" s="61"/>
      <c r="E15" s="65">
        <f>IFERROR((D15-C15)*24*60,0)</f>
        <v>0</v>
      </c>
      <c r="F15" s="69"/>
      <c r="G15" s="69"/>
      <c r="H15" s="91"/>
      <c r="I15" s="7"/>
      <c r="J15" s="7"/>
    </row>
    <row r="16" spans="2:11" ht="25.5" customHeight="1" thickBot="1" x14ac:dyDescent="0.25">
      <c r="B16" s="81" t="str">
        <f>'Mon-Day 1'!B16</f>
        <v>Block 5</v>
      </c>
      <c r="C16" s="59"/>
      <c r="D16" s="59"/>
      <c r="E16" s="64">
        <f>IFERROR((D16-C16)*24*60,0)</f>
        <v>0</v>
      </c>
      <c r="F16" s="70">
        <f>E16</f>
        <v>0</v>
      </c>
      <c r="G16" s="85"/>
      <c r="H16" s="92"/>
      <c r="I16" s="7"/>
      <c r="J16" s="7"/>
    </row>
    <row r="17" spans="2:10" ht="25.5" customHeight="1" thickBot="1" x14ac:dyDescent="0.25">
      <c r="B17" s="76" t="str">
        <f>'Mon-Day 1'!B17</f>
        <v>Transition/Break</v>
      </c>
      <c r="C17" s="61"/>
      <c r="D17" s="61"/>
      <c r="E17" s="65">
        <f t="shared" ref="E17:E37" si="1">IFERROR((D17-C17)*24*60,0)</f>
        <v>0</v>
      </c>
      <c r="F17" s="69"/>
      <c r="G17" s="69"/>
      <c r="H17" s="91"/>
      <c r="I17" s="7"/>
      <c r="J17" s="7"/>
    </row>
    <row r="18" spans="2:10" ht="25.5" customHeight="1" thickBot="1" x14ac:dyDescent="0.25">
      <c r="B18" s="76" t="str">
        <f>'Mon-Day 1'!B18</f>
        <v>Lunch Supervision</v>
      </c>
      <c r="C18" s="61"/>
      <c r="D18" s="61"/>
      <c r="E18" s="65">
        <f t="shared" si="1"/>
        <v>0</v>
      </c>
      <c r="F18" s="69"/>
      <c r="G18" s="69"/>
      <c r="H18" s="91"/>
    </row>
    <row r="19" spans="2:10" ht="36" customHeight="1" thickBot="1" x14ac:dyDescent="0.25">
      <c r="B19" s="76" t="str">
        <f>'Mon-Day 1'!B19</f>
        <v>Lunch Recess Supervision</v>
      </c>
      <c r="C19" s="61"/>
      <c r="D19" s="61"/>
      <c r="E19" s="65">
        <f t="shared" si="1"/>
        <v>0</v>
      </c>
      <c r="F19" s="69"/>
      <c r="G19" s="69"/>
      <c r="H19" s="91"/>
    </row>
    <row r="20" spans="2:10" ht="25.5" customHeight="1" thickBot="1" x14ac:dyDescent="0.25">
      <c r="B20" s="76" t="str">
        <f>'Mon-Day 1'!B20</f>
        <v>Transition/Break</v>
      </c>
      <c r="C20" s="61"/>
      <c r="D20" s="61"/>
      <c r="E20" s="65">
        <f t="shared" si="1"/>
        <v>0</v>
      </c>
      <c r="F20" s="69"/>
      <c r="G20" s="69"/>
      <c r="H20" s="91"/>
    </row>
    <row r="21" spans="2:10" ht="25.5" customHeight="1" thickBot="1" x14ac:dyDescent="0.25">
      <c r="B21" s="81" t="str">
        <f>'Mon-Day 1'!B21</f>
        <v>Block 6</v>
      </c>
      <c r="C21" s="59"/>
      <c r="D21" s="59"/>
      <c r="E21" s="64">
        <f t="shared" si="1"/>
        <v>0</v>
      </c>
      <c r="F21" s="70">
        <f>E21</f>
        <v>0</v>
      </c>
      <c r="G21" s="85"/>
      <c r="H21" s="92"/>
    </row>
    <row r="22" spans="2:10" ht="25.5" customHeight="1" thickBot="1" x14ac:dyDescent="0.25">
      <c r="B22" s="76" t="str">
        <f>'Mon-Day 1'!B22</f>
        <v>Transition/Break</v>
      </c>
      <c r="C22" s="61"/>
      <c r="D22" s="61"/>
      <c r="E22" s="65">
        <f t="shared" si="1"/>
        <v>0</v>
      </c>
      <c r="F22" s="69"/>
      <c r="G22" s="69"/>
      <c r="H22" s="91"/>
    </row>
    <row r="23" spans="2:10" ht="29.25" customHeight="1" thickBot="1" x14ac:dyDescent="0.25">
      <c r="B23" s="76" t="str">
        <f>'Mon-Day 1'!B23</f>
        <v>Lunch Supervision</v>
      </c>
      <c r="C23" s="61"/>
      <c r="D23" s="61"/>
      <c r="E23" s="65">
        <f t="shared" si="1"/>
        <v>0</v>
      </c>
      <c r="F23" s="69"/>
      <c r="G23" s="69"/>
      <c r="H23" s="91"/>
    </row>
    <row r="24" spans="2:10" ht="32.25" customHeight="1" thickBot="1" x14ac:dyDescent="0.25">
      <c r="B24" s="76" t="str">
        <f>'Mon-Day 1'!B24</f>
        <v>Lunch Recess Supervision</v>
      </c>
      <c r="C24" s="61"/>
      <c r="D24" s="61"/>
      <c r="E24" s="65">
        <f t="shared" si="1"/>
        <v>0</v>
      </c>
      <c r="F24" s="69"/>
      <c r="G24" s="69"/>
      <c r="H24" s="91"/>
    </row>
    <row r="25" spans="2:10" ht="25.5" customHeight="1" thickBot="1" x14ac:dyDescent="0.25">
      <c r="B25" s="76" t="str">
        <f>'Mon-Day 1'!B25</f>
        <v>Transition/Break</v>
      </c>
      <c r="C25" s="61"/>
      <c r="D25" s="61"/>
      <c r="E25" s="65">
        <f t="shared" si="1"/>
        <v>0</v>
      </c>
      <c r="F25" s="69"/>
      <c r="G25" s="69"/>
      <c r="H25" s="91"/>
    </row>
    <row r="26" spans="2:10" ht="25.5" customHeight="1" thickBot="1" x14ac:dyDescent="0.25">
      <c r="B26" s="81" t="str">
        <f>'Mon-Day 1'!B26</f>
        <v>Block 7</v>
      </c>
      <c r="C26" s="59"/>
      <c r="D26" s="59"/>
      <c r="E26" s="64">
        <f t="shared" si="1"/>
        <v>0</v>
      </c>
      <c r="F26" s="70">
        <f>E26</f>
        <v>0</v>
      </c>
      <c r="G26" s="85"/>
      <c r="H26" s="92"/>
    </row>
    <row r="27" spans="2:10" ht="25.5" customHeight="1" thickBot="1" x14ac:dyDescent="0.25">
      <c r="B27" s="76" t="str">
        <f>'Mon-Day 1'!B27</f>
        <v>Transition/Break</v>
      </c>
      <c r="C27" s="61"/>
      <c r="D27" s="61"/>
      <c r="E27" s="65">
        <f t="shared" si="1"/>
        <v>0</v>
      </c>
      <c r="F27" s="69"/>
      <c r="G27" s="69"/>
      <c r="H27" s="91"/>
    </row>
    <row r="28" spans="2:10" ht="32.25" customHeight="1" thickBot="1" x14ac:dyDescent="0.25">
      <c r="B28" s="76" t="str">
        <f>'Mon-Day 1'!B28</f>
        <v>PM Recess Supervision</v>
      </c>
      <c r="C28" s="61"/>
      <c r="D28" s="61"/>
      <c r="E28" s="65">
        <f t="shared" si="1"/>
        <v>0</v>
      </c>
      <c r="F28" s="69"/>
      <c r="G28" s="69"/>
      <c r="H28" s="91"/>
    </row>
    <row r="29" spans="2:10" ht="25.5" customHeight="1" thickBot="1" x14ac:dyDescent="0.25">
      <c r="B29" s="76" t="str">
        <f>'Mon-Day 1'!B29</f>
        <v>Transition/Break</v>
      </c>
      <c r="C29" s="61"/>
      <c r="D29" s="61"/>
      <c r="E29" s="65">
        <f t="shared" si="1"/>
        <v>0</v>
      </c>
      <c r="F29" s="69"/>
      <c r="G29" s="69"/>
      <c r="H29" s="91"/>
    </row>
    <row r="30" spans="2:10" ht="28.5" customHeight="1" thickBot="1" x14ac:dyDescent="0.25">
      <c r="B30" s="81" t="str">
        <f>'Mon-Day 1'!B30</f>
        <v>Block 8</v>
      </c>
      <c r="C30" s="59"/>
      <c r="D30" s="59"/>
      <c r="E30" s="64">
        <f t="shared" si="1"/>
        <v>0</v>
      </c>
      <c r="F30" s="70">
        <f>E30</f>
        <v>0</v>
      </c>
      <c r="G30" s="85"/>
      <c r="H30" s="92"/>
    </row>
    <row r="31" spans="2:10" ht="25.5" customHeight="1" thickBot="1" x14ac:dyDescent="0.25">
      <c r="B31" s="76" t="str">
        <f>'Mon-Day 1'!B31</f>
        <v>Transition/Break</v>
      </c>
      <c r="C31" s="61"/>
      <c r="D31" s="61"/>
      <c r="E31" s="65">
        <f t="shared" si="1"/>
        <v>0</v>
      </c>
      <c r="F31" s="69"/>
      <c r="G31" s="69"/>
      <c r="H31" s="91"/>
    </row>
    <row r="32" spans="2:10" ht="25.5" customHeight="1" thickBot="1" x14ac:dyDescent="0.25">
      <c r="B32" s="81" t="str">
        <f>'Mon-Day 1'!B32</f>
        <v>Block 9</v>
      </c>
      <c r="C32" s="59"/>
      <c r="D32" s="59"/>
      <c r="E32" s="64">
        <f t="shared" si="1"/>
        <v>0</v>
      </c>
      <c r="F32" s="70">
        <f>E32</f>
        <v>0</v>
      </c>
      <c r="G32" s="85"/>
      <c r="H32" s="92"/>
    </row>
    <row r="33" spans="2:10" ht="25.5" customHeight="1" thickBot="1" x14ac:dyDescent="0.25">
      <c r="B33" s="76" t="str">
        <f>'Mon-Day 1'!B33</f>
        <v>Transition/Break</v>
      </c>
      <c r="C33" s="61"/>
      <c r="D33" s="61"/>
      <c r="E33" s="65">
        <f t="shared" si="1"/>
        <v>0</v>
      </c>
      <c r="F33" s="69"/>
      <c r="G33" s="69"/>
      <c r="H33" s="91"/>
    </row>
    <row r="34" spans="2:10" ht="25.5" customHeight="1" thickBot="1" x14ac:dyDescent="0.25">
      <c r="B34" s="81" t="str">
        <f>'Mon-Day 1'!B34</f>
        <v>Block 10</v>
      </c>
      <c r="C34" s="59"/>
      <c r="D34" s="59"/>
      <c r="E34" s="64">
        <f t="shared" si="1"/>
        <v>0</v>
      </c>
      <c r="F34" s="70">
        <f>E34</f>
        <v>0</v>
      </c>
      <c r="G34" s="85"/>
      <c r="H34" s="92"/>
    </row>
    <row r="35" spans="2:10" ht="25.5" customHeight="1" thickBot="1" x14ac:dyDescent="0.25">
      <c r="B35" s="76" t="str">
        <f>'Mon-Day 1'!B35</f>
        <v>Transition/Break</v>
      </c>
      <c r="C35" s="61"/>
      <c r="D35" s="61"/>
      <c r="E35" s="65">
        <f t="shared" si="1"/>
        <v>0</v>
      </c>
      <c r="F35" s="69"/>
      <c r="G35" s="69"/>
      <c r="H35" s="91"/>
      <c r="I35" s="7"/>
      <c r="J35" s="7"/>
    </row>
    <row r="36" spans="2:10" ht="33" customHeight="1" thickBot="1" x14ac:dyDescent="0.25">
      <c r="B36" s="81" t="str">
        <f>'Mon-Day 1'!B36</f>
        <v>Block 11</v>
      </c>
      <c r="C36" s="59"/>
      <c r="D36" s="59"/>
      <c r="E36" s="64">
        <f t="shared" si="1"/>
        <v>0</v>
      </c>
      <c r="F36" s="70">
        <f>E36</f>
        <v>0</v>
      </c>
      <c r="G36" s="85"/>
      <c r="H36" s="92"/>
      <c r="I36" s="7"/>
      <c r="J36" s="7"/>
    </row>
    <row r="37" spans="2:10" ht="27.75" customHeight="1" thickBot="1" x14ac:dyDescent="0.25">
      <c r="B37" s="76" t="str">
        <f>'Mon-Day 1'!B37</f>
        <v>Transition/Break</v>
      </c>
      <c r="C37" s="61"/>
      <c r="D37" s="61"/>
      <c r="E37" s="65">
        <f t="shared" si="1"/>
        <v>0</v>
      </c>
      <c r="F37" s="69"/>
      <c r="G37" s="69"/>
      <c r="H37" s="91"/>
      <c r="I37" s="7"/>
      <c r="J37" s="7"/>
    </row>
    <row r="38" spans="2:10" ht="52.5" customHeight="1" thickBot="1" x14ac:dyDescent="0.25">
      <c r="B38" s="79" t="str">
        <f>'Mon-Day 1'!B38</f>
        <v>After School Supervision</v>
      </c>
      <c r="C38" s="62"/>
      <c r="D38" s="62"/>
      <c r="E38" s="66">
        <f>IFERROR((D38-C38)*24*60,0)</f>
        <v>0</v>
      </c>
      <c r="F38" s="86"/>
      <c r="G38" s="86"/>
      <c r="H38" s="93"/>
    </row>
    <row r="39" spans="2:10" ht="25.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47.25" customHeight="1" thickBot="1" x14ac:dyDescent="0.25">
      <c r="B40" s="29" t="s">
        <v>60</v>
      </c>
      <c r="C40" s="58">
        <f>F39</f>
        <v>0</v>
      </c>
      <c r="D40" s="22" t="s">
        <v>61</v>
      </c>
      <c r="E40" s="68">
        <f>G39+H39</f>
        <v>0</v>
      </c>
      <c r="F40" s="69"/>
      <c r="G40" s="69"/>
      <c r="H40" s="69"/>
    </row>
  </sheetData>
  <sheetProtection algorithmName="SHA-512" hashValue="qs+P+utowHMqpiJz8RZg6eMfNecJJoKZ45tFgL2sHL5XEaQaITqglWdeaYCPKcf8BWB0nz73WaPyMPFHZm05UA==" saltValue="lVwNvU9v6XwSrQf0czV1lQ==" spinCount="100000" sheet="1" objects="1" scenarios="1"/>
  <mergeCells count="2">
    <mergeCell ref="G1:H1"/>
    <mergeCell ref="G2:H2"/>
  </mergeCells>
  <phoneticPr fontId="99" type="noConversion"/>
  <dataValidations count="4">
    <dataValidation allowBlank="1" showInputMessage="1" showErrorMessage="1" prompt="adsfa" sqref="I1" xr:uid="{00000000-0002-0000-04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4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4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400-000003000000}">
      <formula1>0</formula1>
      <formula2>120</formula2>
    </dataValidation>
  </dataValidations>
  <printOptions horizontalCentered="1"/>
  <pageMargins left="0.25" right="0.25" top="0.75" bottom="0.75" header="0.3" footer="0.3"/>
  <pageSetup scale="51"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14999847407452621"/>
    <pageSetUpPr autoPageBreaks="0" fitToPage="1"/>
  </sheetPr>
  <dimension ref="B1:K40"/>
  <sheetViews>
    <sheetView showGridLines="0" zoomScale="80" zoomScaleNormal="80" zoomScalePageLayoutView="80" workbookViewId="0">
      <pane xSplit="8" ySplit="3" topLeftCell="I4" activePane="bottomRight" state="frozen"/>
      <selection pane="topRight" activeCell="H1" sqref="H1"/>
      <selection pane="bottomLeft" activeCell="A4" sqref="A4"/>
      <selection pane="bottomRight" activeCell="E39" sqref="E39"/>
    </sheetView>
  </sheetViews>
  <sheetFormatPr defaultColWidth="8.875" defaultRowHeight="25.5" customHeight="1" thickBottom="1" x14ac:dyDescent="0.25"/>
  <cols>
    <col min="1" max="1" width="2.125" customWidth="1"/>
    <col min="2" max="2" width="22.125" customWidth="1"/>
    <col min="3" max="3" width="13.875" customWidth="1"/>
    <col min="4" max="4" width="18" customWidth="1"/>
    <col min="5" max="5" width="17.125" customWidth="1"/>
    <col min="6" max="6" width="16.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37" t="s">
        <v>63</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tr">
        <f>'Mon-Day 1'!B4</f>
        <v>AM Supervision</v>
      </c>
      <c r="C4" s="60"/>
      <c r="D4" s="60"/>
      <c r="E4" s="65">
        <f t="shared" ref="E4:E13" si="0">IFERROR((D4-C4)*24*60,0)</f>
        <v>0</v>
      </c>
      <c r="F4" s="69"/>
      <c r="G4" s="69"/>
      <c r="H4" s="91"/>
      <c r="I4" s="4"/>
      <c r="J4" s="5"/>
      <c r="K4" t="s">
        <v>0</v>
      </c>
    </row>
    <row r="5" spans="2:11" ht="25.5" customHeight="1" thickBot="1" x14ac:dyDescent="0.25">
      <c r="B5" s="76" t="str">
        <f>'Mon-Day 1'!B5</f>
        <v>Morning Prayer</v>
      </c>
      <c r="C5" s="61"/>
      <c r="D5" s="61"/>
      <c r="E5" s="65">
        <f t="shared" si="0"/>
        <v>0</v>
      </c>
      <c r="F5" s="69"/>
      <c r="G5" s="69"/>
      <c r="H5" s="91"/>
      <c r="I5" s="6"/>
      <c r="J5" s="6"/>
      <c r="K5" t="s">
        <v>0</v>
      </c>
    </row>
    <row r="6" spans="2:11" ht="25.5" customHeight="1" thickBot="1" x14ac:dyDescent="0.25">
      <c r="B6" s="81" t="str">
        <f>'Mon-Day 1'!B6</f>
        <v>Block 1</v>
      </c>
      <c r="C6" s="59"/>
      <c r="D6" s="59"/>
      <c r="E6" s="64">
        <f t="shared" si="0"/>
        <v>0</v>
      </c>
      <c r="F6" s="70">
        <f>E6</f>
        <v>0</v>
      </c>
      <c r="G6" s="85"/>
      <c r="H6" s="92"/>
      <c r="I6" s="7"/>
      <c r="J6" s="7"/>
    </row>
    <row r="7" spans="2:11" ht="25.5" customHeight="1" thickBot="1" x14ac:dyDescent="0.25">
      <c r="B7" s="76" t="str">
        <f>'Mon-Day 1'!B7</f>
        <v>Transition/Break</v>
      </c>
      <c r="C7" s="61"/>
      <c r="D7" s="61"/>
      <c r="E7" s="65">
        <f t="shared" si="0"/>
        <v>0</v>
      </c>
      <c r="F7" s="69"/>
      <c r="G7" s="69"/>
      <c r="H7" s="91"/>
      <c r="I7" s="7"/>
      <c r="J7" s="7"/>
    </row>
    <row r="8" spans="2:11" ht="25.5" customHeight="1" thickBot="1" x14ac:dyDescent="0.25">
      <c r="B8" s="81" t="str">
        <f>'Mon-Day 1'!B8</f>
        <v>Block 2</v>
      </c>
      <c r="C8" s="59"/>
      <c r="D8" s="59"/>
      <c r="E8" s="64">
        <f t="shared" si="0"/>
        <v>0</v>
      </c>
      <c r="F8" s="70">
        <f>E8</f>
        <v>0</v>
      </c>
      <c r="G8" s="85"/>
      <c r="H8" s="92"/>
      <c r="I8" s="7"/>
      <c r="J8" s="7"/>
    </row>
    <row r="9" spans="2:11" ht="25.5" customHeight="1" thickBot="1" x14ac:dyDescent="0.25">
      <c r="B9" s="76" t="str">
        <f>'Mon-Day 1'!B9</f>
        <v>Transition/Break</v>
      </c>
      <c r="C9" s="61"/>
      <c r="D9" s="61"/>
      <c r="E9" s="65">
        <f t="shared" si="0"/>
        <v>0</v>
      </c>
      <c r="F9" s="69"/>
      <c r="G9" s="69"/>
      <c r="H9" s="91"/>
      <c r="I9" s="7"/>
      <c r="J9" s="7"/>
    </row>
    <row r="10" spans="2:11" ht="25.5" customHeight="1" thickBot="1" x14ac:dyDescent="0.25">
      <c r="B10" s="81" t="str">
        <f>'Mon-Day 1'!B10</f>
        <v>Block 3</v>
      </c>
      <c r="C10" s="59"/>
      <c r="D10" s="59"/>
      <c r="E10" s="64">
        <f t="shared" si="0"/>
        <v>0</v>
      </c>
      <c r="F10" s="70">
        <f>E10</f>
        <v>0</v>
      </c>
      <c r="G10" s="85"/>
      <c r="H10" s="92"/>
      <c r="I10" s="7"/>
      <c r="J10" s="7"/>
    </row>
    <row r="11" spans="2:11" ht="25.5" customHeight="1" thickBot="1" x14ac:dyDescent="0.25">
      <c r="B11" s="76" t="str">
        <f>'Mon-Day 1'!B11</f>
        <v>Transition/Break</v>
      </c>
      <c r="C11" s="61"/>
      <c r="D11" s="61"/>
      <c r="E11" s="65">
        <f t="shared" si="0"/>
        <v>0</v>
      </c>
      <c r="F11" s="69"/>
      <c r="G11" s="69"/>
      <c r="H11" s="91"/>
      <c r="I11" s="7"/>
      <c r="J11" s="7"/>
    </row>
    <row r="12" spans="2:11" ht="36" customHeight="1" thickBot="1" x14ac:dyDescent="0.25">
      <c r="B12" s="76" t="str">
        <f>'Mon-Day 1'!B12</f>
        <v>Recess Supervision</v>
      </c>
      <c r="C12" s="61"/>
      <c r="D12" s="61"/>
      <c r="E12" s="65">
        <f t="shared" si="0"/>
        <v>0</v>
      </c>
      <c r="F12" s="69"/>
      <c r="G12" s="69"/>
      <c r="H12" s="91"/>
      <c r="I12" s="7"/>
      <c r="J12" s="7"/>
    </row>
    <row r="13" spans="2:11" ht="25.5" customHeight="1" thickBot="1" x14ac:dyDescent="0.25">
      <c r="B13" s="76" t="str">
        <f>'Mon-Day 1'!B13</f>
        <v>Transition/Break</v>
      </c>
      <c r="C13" s="61"/>
      <c r="D13" s="61"/>
      <c r="E13" s="65">
        <f t="shared" si="0"/>
        <v>0</v>
      </c>
      <c r="F13" s="69"/>
      <c r="G13" s="69"/>
      <c r="H13" s="91"/>
      <c r="I13" s="7"/>
      <c r="J13" s="7"/>
    </row>
    <row r="14" spans="2:11" ht="25.5" customHeight="1" thickBot="1" x14ac:dyDescent="0.25">
      <c r="B14" s="81" t="str">
        <f>'Mon-Day 1'!B14</f>
        <v>Block 4</v>
      </c>
      <c r="C14" s="59"/>
      <c r="D14" s="59"/>
      <c r="E14" s="64">
        <f>IFERROR((D14-C14)*24*60,0)</f>
        <v>0</v>
      </c>
      <c r="F14" s="70">
        <f>E14</f>
        <v>0</v>
      </c>
      <c r="G14" s="85"/>
      <c r="H14" s="92"/>
      <c r="I14" s="7"/>
      <c r="J14" s="7"/>
    </row>
    <row r="15" spans="2:11" ht="25.5" customHeight="1" thickBot="1" x14ac:dyDescent="0.25">
      <c r="B15" s="76" t="str">
        <f>'Mon-Day 1'!B15</f>
        <v>Transition/Break</v>
      </c>
      <c r="C15" s="61"/>
      <c r="D15" s="61"/>
      <c r="E15" s="65">
        <f>IFERROR((D15-C15)*24*60,0)</f>
        <v>0</v>
      </c>
      <c r="F15" s="69"/>
      <c r="G15" s="69"/>
      <c r="H15" s="91"/>
      <c r="I15" s="7"/>
      <c r="J15" s="7"/>
    </row>
    <row r="16" spans="2:11" ht="25.5" customHeight="1" thickBot="1" x14ac:dyDescent="0.25">
      <c r="B16" s="81" t="str">
        <f>'Mon-Day 1'!B16</f>
        <v>Block 5</v>
      </c>
      <c r="C16" s="59"/>
      <c r="D16" s="59"/>
      <c r="E16" s="64">
        <f>IFERROR((D16-C16)*24*60,0)</f>
        <v>0</v>
      </c>
      <c r="F16" s="70">
        <f>E16</f>
        <v>0</v>
      </c>
      <c r="G16" s="85"/>
      <c r="H16" s="92"/>
      <c r="I16" s="7"/>
      <c r="J16" s="7"/>
    </row>
    <row r="17" spans="2:10" ht="25.5" customHeight="1" thickBot="1" x14ac:dyDescent="0.25">
      <c r="B17" s="76" t="str">
        <f>'Mon-Day 1'!B17</f>
        <v>Transition/Break</v>
      </c>
      <c r="C17" s="61"/>
      <c r="D17" s="61"/>
      <c r="E17" s="65">
        <f t="shared" ref="E17:E37" si="1">IFERROR((D17-C17)*24*60,0)</f>
        <v>0</v>
      </c>
      <c r="F17" s="69"/>
      <c r="G17" s="69"/>
      <c r="H17" s="91"/>
      <c r="I17" s="7"/>
      <c r="J17" s="7"/>
    </row>
    <row r="18" spans="2:10" ht="25.5" customHeight="1" thickBot="1" x14ac:dyDescent="0.25">
      <c r="B18" s="76" t="str">
        <f>'Mon-Day 1'!B18</f>
        <v>Lunch Supervision</v>
      </c>
      <c r="C18" s="61"/>
      <c r="D18" s="61"/>
      <c r="E18" s="65">
        <f t="shared" si="1"/>
        <v>0</v>
      </c>
      <c r="F18" s="69"/>
      <c r="G18" s="69"/>
      <c r="H18" s="91"/>
    </row>
    <row r="19" spans="2:10" ht="36" customHeight="1" thickBot="1" x14ac:dyDescent="0.25">
      <c r="B19" s="76" t="str">
        <f>'Mon-Day 1'!B19</f>
        <v>Lunch Recess Supervision</v>
      </c>
      <c r="C19" s="61"/>
      <c r="D19" s="61"/>
      <c r="E19" s="65">
        <f t="shared" si="1"/>
        <v>0</v>
      </c>
      <c r="F19" s="69"/>
      <c r="G19" s="69"/>
      <c r="H19" s="91"/>
    </row>
    <row r="20" spans="2:10" ht="25.5" customHeight="1" thickBot="1" x14ac:dyDescent="0.25">
      <c r="B20" s="76" t="str">
        <f>'Mon-Day 1'!B20</f>
        <v>Transition/Break</v>
      </c>
      <c r="C20" s="61"/>
      <c r="D20" s="61"/>
      <c r="E20" s="65">
        <f t="shared" si="1"/>
        <v>0</v>
      </c>
      <c r="F20" s="69"/>
      <c r="G20" s="69"/>
      <c r="H20" s="91"/>
    </row>
    <row r="21" spans="2:10" ht="25.5" customHeight="1" thickBot="1" x14ac:dyDescent="0.25">
      <c r="B21" s="81" t="str">
        <f>'Mon-Day 1'!B21</f>
        <v>Block 6</v>
      </c>
      <c r="C21" s="59"/>
      <c r="D21" s="59"/>
      <c r="E21" s="64">
        <f t="shared" si="1"/>
        <v>0</v>
      </c>
      <c r="F21" s="70">
        <f>E21</f>
        <v>0</v>
      </c>
      <c r="G21" s="85"/>
      <c r="H21" s="92"/>
    </row>
    <row r="22" spans="2:10" ht="25.5" customHeight="1" thickBot="1" x14ac:dyDescent="0.25">
      <c r="B22" s="76" t="str">
        <f>'Mon-Day 1'!B22</f>
        <v>Transition/Break</v>
      </c>
      <c r="C22" s="61"/>
      <c r="D22" s="61"/>
      <c r="E22" s="65">
        <f t="shared" si="1"/>
        <v>0</v>
      </c>
      <c r="F22" s="69"/>
      <c r="G22" s="69"/>
      <c r="H22" s="91"/>
    </row>
    <row r="23" spans="2:10" ht="29.25" customHeight="1" thickBot="1" x14ac:dyDescent="0.25">
      <c r="B23" s="76" t="str">
        <f>'Mon-Day 1'!B23</f>
        <v>Lunch Supervision</v>
      </c>
      <c r="C23" s="61"/>
      <c r="D23" s="61"/>
      <c r="E23" s="65">
        <f t="shared" si="1"/>
        <v>0</v>
      </c>
      <c r="F23" s="69"/>
      <c r="G23" s="69"/>
      <c r="H23" s="91"/>
    </row>
    <row r="24" spans="2:10" ht="35.25" customHeight="1" thickBot="1" x14ac:dyDescent="0.25">
      <c r="B24" s="76" t="str">
        <f>'Mon-Day 1'!B24</f>
        <v>Lunch Recess Supervision</v>
      </c>
      <c r="C24" s="61"/>
      <c r="D24" s="61"/>
      <c r="E24" s="65">
        <f t="shared" si="1"/>
        <v>0</v>
      </c>
      <c r="F24" s="69"/>
      <c r="G24" s="69"/>
      <c r="H24" s="91"/>
    </row>
    <row r="25" spans="2:10" ht="25.5" customHeight="1" thickBot="1" x14ac:dyDescent="0.25">
      <c r="B25" s="76" t="str">
        <f>'Mon-Day 1'!B25</f>
        <v>Transition/Break</v>
      </c>
      <c r="C25" s="61"/>
      <c r="D25" s="61"/>
      <c r="E25" s="65">
        <f t="shared" si="1"/>
        <v>0</v>
      </c>
      <c r="F25" s="69"/>
      <c r="G25" s="69"/>
      <c r="H25" s="91"/>
    </row>
    <row r="26" spans="2:10" ht="25.5" customHeight="1" thickBot="1" x14ac:dyDescent="0.25">
      <c r="B26" s="81" t="str">
        <f>'Mon-Day 1'!B26</f>
        <v>Block 7</v>
      </c>
      <c r="C26" s="59"/>
      <c r="D26" s="59"/>
      <c r="E26" s="64">
        <f t="shared" si="1"/>
        <v>0</v>
      </c>
      <c r="F26" s="70">
        <f>E26</f>
        <v>0</v>
      </c>
      <c r="G26" s="85"/>
      <c r="H26" s="92"/>
    </row>
    <row r="27" spans="2:10" ht="25.5" customHeight="1" thickBot="1" x14ac:dyDescent="0.25">
      <c r="B27" s="76" t="str">
        <f>'Mon-Day 1'!B27</f>
        <v>Transition/Break</v>
      </c>
      <c r="C27" s="61"/>
      <c r="D27" s="61"/>
      <c r="E27" s="65">
        <f t="shared" si="1"/>
        <v>0</v>
      </c>
      <c r="F27" s="69"/>
      <c r="G27" s="69"/>
      <c r="H27" s="91"/>
    </row>
    <row r="28" spans="2:10" ht="33.75" customHeight="1" thickBot="1" x14ac:dyDescent="0.25">
      <c r="B28" s="76" t="str">
        <f>'Mon-Day 1'!B28</f>
        <v>PM Recess Supervision</v>
      </c>
      <c r="C28" s="61"/>
      <c r="D28" s="61"/>
      <c r="E28" s="65">
        <f t="shared" si="1"/>
        <v>0</v>
      </c>
      <c r="F28" s="69"/>
      <c r="G28" s="69"/>
      <c r="H28" s="91"/>
    </row>
    <row r="29" spans="2:10" ht="25.5" customHeight="1" thickBot="1" x14ac:dyDescent="0.25">
      <c r="B29" s="76" t="str">
        <f>'Mon-Day 1'!B29</f>
        <v>Transition/Break</v>
      </c>
      <c r="C29" s="61"/>
      <c r="D29" s="61"/>
      <c r="E29" s="65">
        <f t="shared" si="1"/>
        <v>0</v>
      </c>
      <c r="F29" s="69"/>
      <c r="G29" s="69"/>
      <c r="H29" s="91"/>
    </row>
    <row r="30" spans="2:10" ht="28.5" customHeight="1" thickBot="1" x14ac:dyDescent="0.25">
      <c r="B30" s="81" t="str">
        <f>'Mon-Day 1'!B30</f>
        <v>Block 8</v>
      </c>
      <c r="C30" s="59"/>
      <c r="D30" s="59"/>
      <c r="E30" s="64">
        <f t="shared" si="1"/>
        <v>0</v>
      </c>
      <c r="F30" s="70">
        <f>E30</f>
        <v>0</v>
      </c>
      <c r="G30" s="85"/>
      <c r="H30" s="92"/>
    </row>
    <row r="31" spans="2:10" ht="25.5" customHeight="1" thickBot="1" x14ac:dyDescent="0.25">
      <c r="B31" s="76" t="str">
        <f>'Mon-Day 1'!B31</f>
        <v>Transition/Break</v>
      </c>
      <c r="C31" s="61"/>
      <c r="D31" s="61"/>
      <c r="E31" s="65">
        <f t="shared" si="1"/>
        <v>0</v>
      </c>
      <c r="F31" s="69"/>
      <c r="G31" s="69"/>
      <c r="H31" s="91"/>
    </row>
    <row r="32" spans="2:10" ht="25.5" customHeight="1" thickBot="1" x14ac:dyDescent="0.25">
      <c r="B32" s="81" t="str">
        <f>'Mon-Day 1'!B32</f>
        <v>Block 9</v>
      </c>
      <c r="C32" s="59"/>
      <c r="D32" s="59"/>
      <c r="E32" s="64">
        <f t="shared" si="1"/>
        <v>0</v>
      </c>
      <c r="F32" s="70">
        <f>E32</f>
        <v>0</v>
      </c>
      <c r="G32" s="85"/>
      <c r="H32" s="92"/>
    </row>
    <row r="33" spans="2:10" ht="25.5" customHeight="1" thickBot="1" x14ac:dyDescent="0.25">
      <c r="B33" s="76" t="str">
        <f>'Mon-Day 1'!B33</f>
        <v>Transition/Break</v>
      </c>
      <c r="C33" s="61"/>
      <c r="D33" s="61"/>
      <c r="E33" s="65">
        <f t="shared" si="1"/>
        <v>0</v>
      </c>
      <c r="F33" s="69"/>
      <c r="G33" s="69"/>
      <c r="H33" s="91"/>
    </row>
    <row r="34" spans="2:10" ht="25.5" customHeight="1" thickBot="1" x14ac:dyDescent="0.25">
      <c r="B34" s="81" t="str">
        <f>'Mon-Day 1'!B34</f>
        <v>Block 10</v>
      </c>
      <c r="C34" s="59"/>
      <c r="D34" s="59"/>
      <c r="E34" s="64">
        <f t="shared" si="1"/>
        <v>0</v>
      </c>
      <c r="F34" s="70">
        <f>E34</f>
        <v>0</v>
      </c>
      <c r="G34" s="85"/>
      <c r="H34" s="92"/>
    </row>
    <row r="35" spans="2:10" ht="25.5" customHeight="1" thickBot="1" x14ac:dyDescent="0.25">
      <c r="B35" s="76" t="str">
        <f>'Mon-Day 1'!B35</f>
        <v>Transition/Break</v>
      </c>
      <c r="C35" s="61"/>
      <c r="D35" s="61"/>
      <c r="E35" s="65">
        <f t="shared" si="1"/>
        <v>0</v>
      </c>
      <c r="F35" s="69"/>
      <c r="G35" s="69"/>
      <c r="H35" s="91"/>
      <c r="I35" s="7"/>
      <c r="J35" s="7"/>
    </row>
    <row r="36" spans="2:10" ht="32.25" customHeight="1" thickBot="1" x14ac:dyDescent="0.25">
      <c r="B36" s="81" t="str">
        <f>'Mon-Day 1'!B36</f>
        <v>Block 11</v>
      </c>
      <c r="C36" s="59"/>
      <c r="D36" s="59"/>
      <c r="E36" s="64">
        <f t="shared" si="1"/>
        <v>0</v>
      </c>
      <c r="F36" s="70">
        <f>E36</f>
        <v>0</v>
      </c>
      <c r="G36" s="85"/>
      <c r="H36" s="92"/>
      <c r="I36" s="7"/>
      <c r="J36" s="7"/>
    </row>
    <row r="37" spans="2:10" ht="29.25" customHeight="1" thickBot="1" x14ac:dyDescent="0.25">
      <c r="B37" s="76" t="str">
        <f>'Mon-Day 1'!B37</f>
        <v>Transition/Break</v>
      </c>
      <c r="C37" s="61"/>
      <c r="D37" s="61"/>
      <c r="E37" s="65">
        <f t="shared" si="1"/>
        <v>0</v>
      </c>
      <c r="F37" s="69"/>
      <c r="G37" s="69"/>
      <c r="H37" s="91"/>
      <c r="I37" s="7"/>
      <c r="J37" s="7"/>
    </row>
    <row r="38" spans="2:10" ht="48" customHeight="1" thickBot="1" x14ac:dyDescent="0.25">
      <c r="B38" s="79" t="str">
        <f>'Mon-Day 1'!B38</f>
        <v>After School Supervision</v>
      </c>
      <c r="C38" s="62"/>
      <c r="D38" s="62"/>
      <c r="E38" s="66">
        <f>IFERROR((D38-C38)*24*60,0)</f>
        <v>0</v>
      </c>
      <c r="F38" s="86"/>
      <c r="G38" s="86"/>
      <c r="H38" s="93"/>
    </row>
    <row r="39" spans="2:10" ht="25.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45.75" customHeight="1" thickBot="1" x14ac:dyDescent="0.25">
      <c r="B40" s="29" t="s">
        <v>60</v>
      </c>
      <c r="C40" s="58">
        <f>F39</f>
        <v>0</v>
      </c>
      <c r="D40" s="22" t="s">
        <v>61</v>
      </c>
      <c r="E40" s="68">
        <f>G39+H39</f>
        <v>0</v>
      </c>
      <c r="F40" s="69"/>
      <c r="G40" s="69"/>
      <c r="H40" s="69"/>
    </row>
  </sheetData>
  <sheetProtection algorithmName="SHA-512" hashValue="fbnUh9+Wvg7Ox9L8Wnn01P6ICGhprldcFlRfmVDw63Yeko557C3yUaLOMeQXOjNjNTJZoxedlVeYZK/F+Z20IQ==" saltValue="LPihJtcJU7Mb2Hgc0t9fSw==" spinCount="100000" sheet="1" objects="1" scenarios="1"/>
  <mergeCells count="2">
    <mergeCell ref="G1:H1"/>
    <mergeCell ref="G2:H2"/>
  </mergeCells>
  <phoneticPr fontId="99" type="noConversion"/>
  <dataValidations count="4">
    <dataValidation allowBlank="1" showInputMessage="1" showErrorMessage="1" prompt="adsfa" sqref="I1" xr:uid="{00000000-0002-0000-05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5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5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500-000003000000}">
      <formula1>0</formula1>
      <formula2>120</formula2>
    </dataValidation>
  </dataValidations>
  <printOptions horizontalCentered="1"/>
  <pageMargins left="0.25" right="0.25" top="0.75" bottom="0.75" header="0.3" footer="0.3"/>
  <pageSetup scale="52"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14999847407452621"/>
    <pageSetUpPr autoPageBreaks="0" fitToPage="1"/>
  </sheetPr>
  <dimension ref="B1:K40"/>
  <sheetViews>
    <sheetView showGridLines="0" zoomScale="80" zoomScaleNormal="80" zoomScalePageLayoutView="80" workbookViewId="0">
      <pane xSplit="8" ySplit="3" topLeftCell="I4" activePane="bottomRight" state="frozen"/>
      <selection pane="topRight" activeCell="H1" sqref="H1"/>
      <selection pane="bottomLeft" activeCell="A4" sqref="A4"/>
      <selection pane="bottomRight" activeCell="G8" sqref="G8"/>
    </sheetView>
  </sheetViews>
  <sheetFormatPr defaultColWidth="8.875" defaultRowHeight="25.5" customHeight="1" thickBottom="1" x14ac:dyDescent="0.25"/>
  <cols>
    <col min="1" max="1" width="2.125" customWidth="1"/>
    <col min="2" max="2" width="22.125" customWidth="1"/>
    <col min="3" max="3" width="13.875" customWidth="1"/>
    <col min="4" max="5" width="17.125" customWidth="1"/>
    <col min="6" max="6" width="16.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37" t="s">
        <v>24</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tr">
        <f>'Mon-Day 1'!B4</f>
        <v>AM Supervision</v>
      </c>
      <c r="C4" s="60"/>
      <c r="D4" s="60"/>
      <c r="E4" s="65">
        <f t="shared" ref="E4:E13" si="0">IFERROR((D4-C4)*24*60,0)</f>
        <v>0</v>
      </c>
      <c r="F4" s="69"/>
      <c r="G4" s="69"/>
      <c r="H4" s="91"/>
      <c r="I4" s="4"/>
      <c r="J4" s="5"/>
      <c r="K4" t="s">
        <v>0</v>
      </c>
    </row>
    <row r="5" spans="2:11" ht="25.5" customHeight="1" thickBot="1" x14ac:dyDescent="0.25">
      <c r="B5" s="76" t="str">
        <f>'Mon-Day 1'!B5</f>
        <v>Morning Prayer</v>
      </c>
      <c r="C5" s="61"/>
      <c r="D5" s="61"/>
      <c r="E5" s="65">
        <f t="shared" si="0"/>
        <v>0</v>
      </c>
      <c r="F5" s="69"/>
      <c r="G5" s="69"/>
      <c r="H5" s="91"/>
      <c r="I5" s="6"/>
      <c r="J5" s="6"/>
      <c r="K5" t="s">
        <v>0</v>
      </c>
    </row>
    <row r="6" spans="2:11" ht="25.5" customHeight="1" thickBot="1" x14ac:dyDescent="0.25">
      <c r="B6" s="81" t="str">
        <f>'Mon-Day 1'!B6</f>
        <v>Block 1</v>
      </c>
      <c r="C6" s="59"/>
      <c r="D6" s="59"/>
      <c r="E6" s="64">
        <f t="shared" si="0"/>
        <v>0</v>
      </c>
      <c r="F6" s="70">
        <f>E6</f>
        <v>0</v>
      </c>
      <c r="G6" s="85"/>
      <c r="H6" s="92"/>
      <c r="I6" s="7"/>
      <c r="J6" s="7"/>
    </row>
    <row r="7" spans="2:11" ht="25.5" customHeight="1" thickBot="1" x14ac:dyDescent="0.25">
      <c r="B7" s="76" t="str">
        <f>'Mon-Day 1'!B7</f>
        <v>Transition/Break</v>
      </c>
      <c r="C7" s="61"/>
      <c r="D7" s="61"/>
      <c r="E7" s="65">
        <f t="shared" si="0"/>
        <v>0</v>
      </c>
      <c r="F7" s="69"/>
      <c r="G7" s="69"/>
      <c r="H7" s="91"/>
      <c r="I7" s="7"/>
      <c r="J7" s="7"/>
    </row>
    <row r="8" spans="2:11" ht="25.5" customHeight="1" thickBot="1" x14ac:dyDescent="0.25">
      <c r="B8" s="81" t="str">
        <f>'Mon-Day 1'!B8</f>
        <v>Block 2</v>
      </c>
      <c r="C8" s="59"/>
      <c r="D8" s="59"/>
      <c r="E8" s="64">
        <f t="shared" si="0"/>
        <v>0</v>
      </c>
      <c r="F8" s="70">
        <f>E8</f>
        <v>0</v>
      </c>
      <c r="G8" s="85"/>
      <c r="H8" s="92"/>
      <c r="I8" s="7"/>
      <c r="J8" s="7"/>
    </row>
    <row r="9" spans="2:11" ht="25.5" customHeight="1" thickBot="1" x14ac:dyDescent="0.25">
      <c r="B9" s="76" t="str">
        <f>'Mon-Day 1'!B9</f>
        <v>Transition/Break</v>
      </c>
      <c r="C9" s="61"/>
      <c r="D9" s="61"/>
      <c r="E9" s="65">
        <f t="shared" si="0"/>
        <v>0</v>
      </c>
      <c r="F9" s="69"/>
      <c r="G9" s="69"/>
      <c r="H9" s="91"/>
      <c r="I9" s="7"/>
      <c r="J9" s="7"/>
    </row>
    <row r="10" spans="2:11" ht="25.5" customHeight="1" thickBot="1" x14ac:dyDescent="0.25">
      <c r="B10" s="81" t="str">
        <f>'Mon-Day 1'!B10</f>
        <v>Block 3</v>
      </c>
      <c r="C10" s="59"/>
      <c r="D10" s="59"/>
      <c r="E10" s="64">
        <f t="shared" si="0"/>
        <v>0</v>
      </c>
      <c r="F10" s="70">
        <f>E10</f>
        <v>0</v>
      </c>
      <c r="G10" s="85"/>
      <c r="H10" s="92"/>
      <c r="I10" s="7"/>
      <c r="J10" s="7"/>
    </row>
    <row r="11" spans="2:11" ht="25.5" customHeight="1" thickBot="1" x14ac:dyDescent="0.25">
      <c r="B11" s="76" t="str">
        <f>'Mon-Day 1'!B11</f>
        <v>Transition/Break</v>
      </c>
      <c r="C11" s="61"/>
      <c r="D11" s="61"/>
      <c r="E11" s="65">
        <f t="shared" si="0"/>
        <v>0</v>
      </c>
      <c r="F11" s="69"/>
      <c r="G11" s="69"/>
      <c r="H11" s="91"/>
      <c r="I11" s="7"/>
      <c r="J11" s="7"/>
    </row>
    <row r="12" spans="2:11" ht="36" customHeight="1" thickBot="1" x14ac:dyDescent="0.25">
      <c r="B12" s="76" t="str">
        <f>'Mon-Day 1'!B12</f>
        <v>Recess Supervision</v>
      </c>
      <c r="C12" s="61"/>
      <c r="D12" s="61"/>
      <c r="E12" s="65">
        <f t="shared" si="0"/>
        <v>0</v>
      </c>
      <c r="F12" s="69"/>
      <c r="G12" s="69"/>
      <c r="H12" s="91"/>
      <c r="I12" s="7"/>
      <c r="J12" s="7"/>
    </row>
    <row r="13" spans="2:11" ht="25.5" customHeight="1" thickBot="1" x14ac:dyDescent="0.25">
      <c r="B13" s="76" t="str">
        <f>'Mon-Day 1'!B13</f>
        <v>Transition/Break</v>
      </c>
      <c r="C13" s="61"/>
      <c r="D13" s="61"/>
      <c r="E13" s="65">
        <f t="shared" si="0"/>
        <v>0</v>
      </c>
      <c r="F13" s="69"/>
      <c r="G13" s="69"/>
      <c r="H13" s="91"/>
      <c r="I13" s="7"/>
      <c r="J13" s="7"/>
    </row>
    <row r="14" spans="2:11" ht="25.5" customHeight="1" thickBot="1" x14ac:dyDescent="0.25">
      <c r="B14" s="81" t="str">
        <f>'Mon-Day 1'!B14</f>
        <v>Block 4</v>
      </c>
      <c r="C14" s="59"/>
      <c r="D14" s="59"/>
      <c r="E14" s="64">
        <f>IFERROR((D14-C14)*24*60,0)</f>
        <v>0</v>
      </c>
      <c r="F14" s="70">
        <f>E14</f>
        <v>0</v>
      </c>
      <c r="G14" s="85"/>
      <c r="H14" s="92"/>
      <c r="I14" s="7"/>
      <c r="J14" s="7"/>
    </row>
    <row r="15" spans="2:11" ht="25.5" customHeight="1" thickBot="1" x14ac:dyDescent="0.25">
      <c r="B15" s="76" t="str">
        <f>'Mon-Day 1'!B15</f>
        <v>Transition/Break</v>
      </c>
      <c r="C15" s="61"/>
      <c r="D15" s="61"/>
      <c r="E15" s="65">
        <f>IFERROR((D15-C15)*24*60,0)</f>
        <v>0</v>
      </c>
      <c r="F15" s="69"/>
      <c r="G15" s="69"/>
      <c r="H15" s="91"/>
      <c r="I15" s="7"/>
      <c r="J15" s="7"/>
    </row>
    <row r="16" spans="2:11" ht="25.5" customHeight="1" thickBot="1" x14ac:dyDescent="0.25">
      <c r="B16" s="81" t="str">
        <f>'Mon-Day 1'!B16</f>
        <v>Block 5</v>
      </c>
      <c r="C16" s="59"/>
      <c r="D16" s="59"/>
      <c r="E16" s="64">
        <f>IFERROR((D16-C16)*24*60,0)</f>
        <v>0</v>
      </c>
      <c r="F16" s="70">
        <f>E16</f>
        <v>0</v>
      </c>
      <c r="G16" s="85"/>
      <c r="H16" s="92"/>
      <c r="I16" s="7"/>
      <c r="J16" s="7"/>
    </row>
    <row r="17" spans="2:10" ht="25.5" customHeight="1" thickBot="1" x14ac:dyDescent="0.25">
      <c r="B17" s="76" t="str">
        <f>'Mon-Day 1'!B17</f>
        <v>Transition/Break</v>
      </c>
      <c r="C17" s="61"/>
      <c r="D17" s="61"/>
      <c r="E17" s="65">
        <f t="shared" ref="E17:E37" si="1">IFERROR((D17-C17)*24*60,0)</f>
        <v>0</v>
      </c>
      <c r="F17" s="69"/>
      <c r="G17" s="69"/>
      <c r="H17" s="91"/>
      <c r="I17" s="7"/>
      <c r="J17" s="7"/>
    </row>
    <row r="18" spans="2:10" ht="25.5" customHeight="1" thickBot="1" x14ac:dyDescent="0.25">
      <c r="B18" s="76" t="str">
        <f>'Mon-Day 1'!B18</f>
        <v>Lunch Supervision</v>
      </c>
      <c r="C18" s="61"/>
      <c r="D18" s="61"/>
      <c r="E18" s="65">
        <f t="shared" si="1"/>
        <v>0</v>
      </c>
      <c r="F18" s="69"/>
      <c r="G18" s="69"/>
      <c r="H18" s="91"/>
    </row>
    <row r="19" spans="2:10" ht="36" customHeight="1" thickBot="1" x14ac:dyDescent="0.25">
      <c r="B19" s="76" t="str">
        <f>'Mon-Day 1'!B19</f>
        <v>Lunch Recess Supervision</v>
      </c>
      <c r="C19" s="61"/>
      <c r="D19" s="61"/>
      <c r="E19" s="65">
        <f t="shared" si="1"/>
        <v>0</v>
      </c>
      <c r="F19" s="69"/>
      <c r="G19" s="69"/>
      <c r="H19" s="91"/>
    </row>
    <row r="20" spans="2:10" ht="25.5" customHeight="1" thickBot="1" x14ac:dyDescent="0.25">
      <c r="B20" s="76" t="str">
        <f>'Mon-Day 1'!B20</f>
        <v>Transition/Break</v>
      </c>
      <c r="C20" s="61"/>
      <c r="D20" s="61"/>
      <c r="E20" s="65">
        <f t="shared" si="1"/>
        <v>0</v>
      </c>
      <c r="F20" s="69"/>
      <c r="G20" s="69"/>
      <c r="H20" s="91"/>
    </row>
    <row r="21" spans="2:10" ht="25.5" customHeight="1" thickBot="1" x14ac:dyDescent="0.25">
      <c r="B21" s="81" t="str">
        <f>'Mon-Day 1'!B21</f>
        <v>Block 6</v>
      </c>
      <c r="C21" s="59"/>
      <c r="D21" s="59"/>
      <c r="E21" s="64">
        <f t="shared" si="1"/>
        <v>0</v>
      </c>
      <c r="F21" s="70">
        <f>E21</f>
        <v>0</v>
      </c>
      <c r="G21" s="85"/>
      <c r="H21" s="92"/>
    </row>
    <row r="22" spans="2:10" ht="25.5" customHeight="1" thickBot="1" x14ac:dyDescent="0.25">
      <c r="B22" s="76" t="str">
        <f>'Mon-Day 1'!B22</f>
        <v>Transition/Break</v>
      </c>
      <c r="C22" s="61"/>
      <c r="D22" s="61"/>
      <c r="E22" s="65">
        <f t="shared" si="1"/>
        <v>0</v>
      </c>
      <c r="F22" s="69"/>
      <c r="G22" s="69"/>
      <c r="H22" s="91"/>
    </row>
    <row r="23" spans="2:10" ht="29.25" customHeight="1" thickBot="1" x14ac:dyDescent="0.25">
      <c r="B23" s="76" t="str">
        <f>'Mon-Day 1'!B23</f>
        <v>Lunch Supervision</v>
      </c>
      <c r="C23" s="61"/>
      <c r="D23" s="61"/>
      <c r="E23" s="65">
        <f t="shared" si="1"/>
        <v>0</v>
      </c>
      <c r="F23" s="69"/>
      <c r="G23" s="69"/>
      <c r="H23" s="91"/>
    </row>
    <row r="24" spans="2:10" ht="36.75" customHeight="1" thickBot="1" x14ac:dyDescent="0.25">
      <c r="B24" s="76" t="str">
        <f>'Mon-Day 1'!B24</f>
        <v>Lunch Recess Supervision</v>
      </c>
      <c r="C24" s="61"/>
      <c r="D24" s="61"/>
      <c r="E24" s="65">
        <f t="shared" si="1"/>
        <v>0</v>
      </c>
      <c r="F24" s="69"/>
      <c r="G24" s="69"/>
      <c r="H24" s="91"/>
    </row>
    <row r="25" spans="2:10" ht="25.5" customHeight="1" thickBot="1" x14ac:dyDescent="0.25">
      <c r="B25" s="76" t="str">
        <f>'Mon-Day 1'!B25</f>
        <v>Transition/Break</v>
      </c>
      <c r="C25" s="61"/>
      <c r="D25" s="61"/>
      <c r="E25" s="65">
        <f t="shared" si="1"/>
        <v>0</v>
      </c>
      <c r="F25" s="69"/>
      <c r="G25" s="69"/>
      <c r="H25" s="91"/>
    </row>
    <row r="26" spans="2:10" ht="25.5" customHeight="1" thickBot="1" x14ac:dyDescent="0.25">
      <c r="B26" s="81" t="str">
        <f>'Mon-Day 1'!B26</f>
        <v>Block 7</v>
      </c>
      <c r="C26" s="59"/>
      <c r="D26" s="59"/>
      <c r="E26" s="64">
        <f t="shared" si="1"/>
        <v>0</v>
      </c>
      <c r="F26" s="70">
        <f>E26</f>
        <v>0</v>
      </c>
      <c r="G26" s="85"/>
      <c r="H26" s="92"/>
    </row>
    <row r="27" spans="2:10" ht="25.5" customHeight="1" thickBot="1" x14ac:dyDescent="0.25">
      <c r="B27" s="76" t="str">
        <f>'Mon-Day 1'!B27</f>
        <v>Transition/Break</v>
      </c>
      <c r="C27" s="61"/>
      <c r="D27" s="61"/>
      <c r="E27" s="65">
        <f t="shared" si="1"/>
        <v>0</v>
      </c>
      <c r="F27" s="69"/>
      <c r="G27" s="69"/>
      <c r="H27" s="91"/>
    </row>
    <row r="28" spans="2:10" ht="35.25" customHeight="1" thickBot="1" x14ac:dyDescent="0.25">
      <c r="B28" s="76" t="str">
        <f>'Mon-Day 1'!B28</f>
        <v>PM Recess Supervision</v>
      </c>
      <c r="C28" s="61"/>
      <c r="D28" s="61"/>
      <c r="E28" s="65">
        <f t="shared" si="1"/>
        <v>0</v>
      </c>
      <c r="F28" s="69"/>
      <c r="G28" s="69"/>
      <c r="H28" s="91"/>
    </row>
    <row r="29" spans="2:10" ht="25.5" customHeight="1" thickBot="1" x14ac:dyDescent="0.25">
      <c r="B29" s="76" t="str">
        <f>'Mon-Day 1'!B29</f>
        <v>Transition/Break</v>
      </c>
      <c r="C29" s="61"/>
      <c r="D29" s="61"/>
      <c r="E29" s="65">
        <f t="shared" si="1"/>
        <v>0</v>
      </c>
      <c r="F29" s="69"/>
      <c r="G29" s="69"/>
      <c r="H29" s="91"/>
    </row>
    <row r="30" spans="2:10" ht="28.5" customHeight="1" thickBot="1" x14ac:dyDescent="0.25">
      <c r="B30" s="81" t="str">
        <f>'Mon-Day 1'!B30</f>
        <v>Block 8</v>
      </c>
      <c r="C30" s="59"/>
      <c r="D30" s="59"/>
      <c r="E30" s="64">
        <f t="shared" si="1"/>
        <v>0</v>
      </c>
      <c r="F30" s="70">
        <f>E30</f>
        <v>0</v>
      </c>
      <c r="G30" s="85"/>
      <c r="H30" s="92"/>
    </row>
    <row r="31" spans="2:10" ht="25.5" customHeight="1" thickBot="1" x14ac:dyDescent="0.25">
      <c r="B31" s="76" t="str">
        <f>'Mon-Day 1'!B31</f>
        <v>Transition/Break</v>
      </c>
      <c r="C31" s="61"/>
      <c r="D31" s="61"/>
      <c r="E31" s="65">
        <f t="shared" si="1"/>
        <v>0</v>
      </c>
      <c r="F31" s="69"/>
      <c r="G31" s="69"/>
      <c r="H31" s="91"/>
    </row>
    <row r="32" spans="2:10" ht="25.5" customHeight="1" thickBot="1" x14ac:dyDescent="0.25">
      <c r="B32" s="81" t="str">
        <f>'Mon-Day 1'!B32</f>
        <v>Block 9</v>
      </c>
      <c r="C32" s="59"/>
      <c r="D32" s="59"/>
      <c r="E32" s="64">
        <f t="shared" si="1"/>
        <v>0</v>
      </c>
      <c r="F32" s="70">
        <f>E32</f>
        <v>0</v>
      </c>
      <c r="G32" s="85"/>
      <c r="H32" s="92"/>
    </row>
    <row r="33" spans="2:10" ht="25.5" customHeight="1" thickBot="1" x14ac:dyDescent="0.25">
      <c r="B33" s="76" t="str">
        <f>'Mon-Day 1'!B33</f>
        <v>Transition/Break</v>
      </c>
      <c r="C33" s="61"/>
      <c r="D33" s="61"/>
      <c r="E33" s="65">
        <f t="shared" si="1"/>
        <v>0</v>
      </c>
      <c r="F33" s="69"/>
      <c r="G33" s="69"/>
      <c r="H33" s="91"/>
    </row>
    <row r="34" spans="2:10" ht="25.5" customHeight="1" thickBot="1" x14ac:dyDescent="0.25">
      <c r="B34" s="81" t="str">
        <f>'Mon-Day 1'!B34</f>
        <v>Block 10</v>
      </c>
      <c r="C34" s="59"/>
      <c r="D34" s="59"/>
      <c r="E34" s="64">
        <f t="shared" si="1"/>
        <v>0</v>
      </c>
      <c r="F34" s="70">
        <f>E34</f>
        <v>0</v>
      </c>
      <c r="G34" s="85"/>
      <c r="H34" s="92"/>
    </row>
    <row r="35" spans="2:10" ht="25.5" customHeight="1" thickBot="1" x14ac:dyDescent="0.25">
      <c r="B35" s="76" t="str">
        <f>'Mon-Day 1'!B35</f>
        <v>Transition/Break</v>
      </c>
      <c r="C35" s="61"/>
      <c r="D35" s="61"/>
      <c r="E35" s="65">
        <f t="shared" si="1"/>
        <v>0</v>
      </c>
      <c r="F35" s="69"/>
      <c r="G35" s="69"/>
      <c r="H35" s="91"/>
      <c r="I35" s="7"/>
      <c r="J35" s="7"/>
    </row>
    <row r="36" spans="2:10" ht="36" customHeight="1" thickBot="1" x14ac:dyDescent="0.25">
      <c r="B36" s="81" t="str">
        <f>'Mon-Day 1'!B36</f>
        <v>Block 11</v>
      </c>
      <c r="C36" s="59"/>
      <c r="D36" s="59"/>
      <c r="E36" s="64">
        <f t="shared" si="1"/>
        <v>0</v>
      </c>
      <c r="F36" s="70">
        <f>E36</f>
        <v>0</v>
      </c>
      <c r="G36" s="85"/>
      <c r="H36" s="92"/>
      <c r="I36" s="7"/>
      <c r="J36" s="7"/>
    </row>
    <row r="37" spans="2:10" ht="29.25" customHeight="1" thickBot="1" x14ac:dyDescent="0.25">
      <c r="B37" s="76" t="str">
        <f>'Mon-Day 1'!B37</f>
        <v>Transition/Break</v>
      </c>
      <c r="C37" s="61"/>
      <c r="D37" s="61"/>
      <c r="E37" s="65">
        <f t="shared" si="1"/>
        <v>0</v>
      </c>
      <c r="F37" s="69"/>
      <c r="G37" s="69"/>
      <c r="H37" s="91"/>
      <c r="I37" s="7"/>
      <c r="J37" s="7"/>
    </row>
    <row r="38" spans="2:10" ht="50.25" customHeight="1" thickBot="1" x14ac:dyDescent="0.25">
      <c r="B38" s="79" t="str">
        <f>'Mon-Day 1'!B38</f>
        <v>After School Supervision</v>
      </c>
      <c r="C38" s="62"/>
      <c r="D38" s="62"/>
      <c r="E38" s="66">
        <f>IFERROR((D38-C38)*24*60,0)</f>
        <v>0</v>
      </c>
      <c r="F38" s="86"/>
      <c r="G38" s="86"/>
      <c r="H38" s="93"/>
    </row>
    <row r="39" spans="2:10" ht="25.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49.5" customHeight="1" thickBot="1" x14ac:dyDescent="0.25">
      <c r="B40" s="29" t="s">
        <v>60</v>
      </c>
      <c r="C40" s="58">
        <f>F39</f>
        <v>0</v>
      </c>
      <c r="D40" s="22" t="s">
        <v>61</v>
      </c>
      <c r="E40" s="68">
        <f>G39+H39</f>
        <v>0</v>
      </c>
      <c r="F40" s="69"/>
      <c r="G40" s="69"/>
      <c r="H40" s="69"/>
    </row>
  </sheetData>
  <sheetProtection algorithmName="SHA-512" hashValue="aUUxwG/149cWfq7MwO18Np6j/BweNUPFa/9fWD60YQPB9A9QVCmHUMRRy2B6hEJ5ziwADFBDohn4dUznSXCzIg==" saltValue="//TtycmwcNF0/CBEI892kQ==" spinCount="100000" sheet="1" objects="1" scenarios="1"/>
  <mergeCells count="2">
    <mergeCell ref="G1:H1"/>
    <mergeCell ref="G2:H2"/>
  </mergeCells>
  <phoneticPr fontId="99" type="noConversion"/>
  <dataValidations count="4">
    <dataValidation allowBlank="1" showInputMessage="1" showErrorMessage="1" prompt="adsfa" sqref="I1" xr:uid="{00000000-0002-0000-06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6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6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600-000003000000}">
      <formula1>0</formula1>
      <formula2>120</formula2>
    </dataValidation>
  </dataValidations>
  <printOptions horizontalCentered="1"/>
  <pageMargins left="0.25" right="0.25" top="0.75" bottom="0.75" header="0.3" footer="0.3"/>
  <pageSetup scale="52"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0" tint="-0.14999847407452621"/>
    <pageSetUpPr autoPageBreaks="0" fitToPage="1"/>
  </sheetPr>
  <dimension ref="B1:K40"/>
  <sheetViews>
    <sheetView showGridLines="0" zoomScale="80" zoomScaleNormal="80" zoomScalePageLayoutView="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875" customWidth="1"/>
    <col min="3" max="3" width="13.875" customWidth="1"/>
    <col min="4" max="5" width="17.8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37" t="s">
        <v>26</v>
      </c>
      <c r="C1" s="1"/>
      <c r="E1" s="32" t="s">
        <v>62</v>
      </c>
      <c r="F1" s="33">
        <f>C2+F2</f>
        <v>0</v>
      </c>
      <c r="G1" s="532"/>
      <c r="H1" s="533"/>
      <c r="I1" s="82"/>
    </row>
    <row r="2" spans="2:11" ht="70.5" customHeight="1" thickBot="1" x14ac:dyDescent="0.25">
      <c r="B2" s="23" t="s">
        <v>51</v>
      </c>
      <c r="C2" s="26">
        <f>C40</f>
        <v>0</v>
      </c>
      <c r="D2" s="24" t="s">
        <v>19</v>
      </c>
      <c r="E2" s="25" t="s">
        <v>52</v>
      </c>
      <c r="F2" s="27">
        <f>E40</f>
        <v>0</v>
      </c>
      <c r="G2" s="530" t="s">
        <v>19</v>
      </c>
      <c r="H2" s="531"/>
      <c r="I2" s="8"/>
      <c r="J2" s="3"/>
    </row>
    <row r="3" spans="2:11" ht="32.25" customHeight="1" thickBot="1" x14ac:dyDescent="0.25">
      <c r="B3" s="28" t="s">
        <v>3</v>
      </c>
      <c r="C3" s="35" t="s">
        <v>1</v>
      </c>
      <c r="D3" s="35" t="s">
        <v>2</v>
      </c>
      <c r="E3" s="35" t="s">
        <v>17</v>
      </c>
      <c r="F3" s="75" t="s">
        <v>32</v>
      </c>
      <c r="G3" s="36" t="s">
        <v>90</v>
      </c>
      <c r="H3" s="90" t="s">
        <v>59</v>
      </c>
      <c r="I3" s="2"/>
      <c r="J3" s="3"/>
    </row>
    <row r="4" spans="2:11" ht="25.5" customHeight="1" thickBot="1" x14ac:dyDescent="0.25">
      <c r="B4" s="76" t="str">
        <f>'Mon-Day 1'!B4</f>
        <v>AM Supervision</v>
      </c>
      <c r="C4" s="60"/>
      <c r="D4" s="60"/>
      <c r="E4" s="65">
        <f t="shared" ref="E4:E13" si="0">IFERROR((D4-C4)*24*60,0)</f>
        <v>0</v>
      </c>
      <c r="F4" s="69"/>
      <c r="G4" s="69"/>
      <c r="H4" s="91"/>
      <c r="I4" s="4"/>
      <c r="J4" s="5"/>
      <c r="K4" t="s">
        <v>0</v>
      </c>
    </row>
    <row r="5" spans="2:11" ht="25.5" customHeight="1" thickBot="1" x14ac:dyDescent="0.25">
      <c r="B5" s="76" t="str">
        <f>'Mon-Day 1'!B5</f>
        <v>Morning Prayer</v>
      </c>
      <c r="C5" s="61"/>
      <c r="D5" s="61"/>
      <c r="E5" s="65">
        <f t="shared" si="0"/>
        <v>0</v>
      </c>
      <c r="F5" s="69"/>
      <c r="G5" s="69"/>
      <c r="H5" s="91"/>
      <c r="I5" s="6"/>
      <c r="J5" s="6"/>
      <c r="K5" t="s">
        <v>0</v>
      </c>
    </row>
    <row r="6" spans="2:11" ht="25.5" customHeight="1" thickBot="1" x14ac:dyDescent="0.25">
      <c r="B6" s="81" t="str">
        <f>'Mon-Day 1'!B6</f>
        <v>Block 1</v>
      </c>
      <c r="C6" s="59"/>
      <c r="D6" s="59"/>
      <c r="E6" s="64">
        <f t="shared" si="0"/>
        <v>0</v>
      </c>
      <c r="F6" s="70">
        <f>E6</f>
        <v>0</v>
      </c>
      <c r="G6" s="85"/>
      <c r="H6" s="92"/>
      <c r="I6" s="7"/>
      <c r="J6" s="7"/>
    </row>
    <row r="7" spans="2:11" ht="25.5" customHeight="1" thickBot="1" x14ac:dyDescent="0.25">
      <c r="B7" s="76" t="str">
        <f>'Mon-Day 1'!B7</f>
        <v>Transition/Break</v>
      </c>
      <c r="C7" s="61"/>
      <c r="D7" s="61"/>
      <c r="E7" s="65">
        <f t="shared" si="0"/>
        <v>0</v>
      </c>
      <c r="F7" s="69"/>
      <c r="G7" s="69"/>
      <c r="H7" s="91"/>
      <c r="I7" s="7"/>
      <c r="J7" s="7"/>
    </row>
    <row r="8" spans="2:11" ht="25.5" customHeight="1" thickBot="1" x14ac:dyDescent="0.25">
      <c r="B8" s="81" t="str">
        <f>'Mon-Day 1'!B8</f>
        <v>Block 2</v>
      </c>
      <c r="C8" s="59"/>
      <c r="D8" s="59"/>
      <c r="E8" s="64">
        <f t="shared" si="0"/>
        <v>0</v>
      </c>
      <c r="F8" s="70">
        <f>E8</f>
        <v>0</v>
      </c>
      <c r="G8" s="85"/>
      <c r="H8" s="92"/>
      <c r="I8" s="7"/>
      <c r="J8" s="7"/>
    </row>
    <row r="9" spans="2:11" ht="25.5" customHeight="1" thickBot="1" x14ac:dyDescent="0.25">
      <c r="B9" s="76" t="str">
        <f>'Mon-Day 1'!B9</f>
        <v>Transition/Break</v>
      </c>
      <c r="C9" s="61"/>
      <c r="D9" s="61"/>
      <c r="E9" s="65">
        <f t="shared" si="0"/>
        <v>0</v>
      </c>
      <c r="F9" s="69"/>
      <c r="G9" s="69"/>
      <c r="H9" s="91"/>
      <c r="I9" s="7"/>
      <c r="J9" s="7"/>
    </row>
    <row r="10" spans="2:11" ht="25.5" customHeight="1" thickBot="1" x14ac:dyDescent="0.25">
      <c r="B10" s="81" t="str">
        <f>'Mon-Day 1'!B10</f>
        <v>Block 3</v>
      </c>
      <c r="C10" s="59"/>
      <c r="D10" s="59"/>
      <c r="E10" s="64">
        <f t="shared" si="0"/>
        <v>0</v>
      </c>
      <c r="F10" s="70">
        <f>E10</f>
        <v>0</v>
      </c>
      <c r="G10" s="85"/>
      <c r="H10" s="92"/>
      <c r="I10" s="7"/>
      <c r="J10" s="7"/>
    </row>
    <row r="11" spans="2:11" ht="25.5" customHeight="1" thickBot="1" x14ac:dyDescent="0.25">
      <c r="B11" s="76" t="str">
        <f>'Mon-Day 1'!B11</f>
        <v>Transition/Break</v>
      </c>
      <c r="C11" s="61"/>
      <c r="D11" s="61"/>
      <c r="E11" s="65">
        <f t="shared" si="0"/>
        <v>0</v>
      </c>
      <c r="F11" s="69"/>
      <c r="G11" s="69"/>
      <c r="H11" s="91"/>
      <c r="I11" s="7"/>
      <c r="J11" s="7"/>
    </row>
    <row r="12" spans="2:11" ht="36" customHeight="1" thickBot="1" x14ac:dyDescent="0.25">
      <c r="B12" s="76" t="str">
        <f>'Mon-Day 1'!B12</f>
        <v>Recess Supervision</v>
      </c>
      <c r="C12" s="61"/>
      <c r="D12" s="61"/>
      <c r="E12" s="65">
        <f t="shared" si="0"/>
        <v>0</v>
      </c>
      <c r="F12" s="69"/>
      <c r="G12" s="69"/>
      <c r="H12" s="91"/>
      <c r="I12" s="7"/>
      <c r="J12" s="7"/>
    </row>
    <row r="13" spans="2:11" ht="25.5" customHeight="1" thickBot="1" x14ac:dyDescent="0.25">
      <c r="B13" s="76" t="str">
        <f>'Mon-Day 1'!B13</f>
        <v>Transition/Break</v>
      </c>
      <c r="C13" s="61"/>
      <c r="D13" s="61"/>
      <c r="E13" s="65">
        <f t="shared" si="0"/>
        <v>0</v>
      </c>
      <c r="F13" s="69"/>
      <c r="G13" s="69"/>
      <c r="H13" s="91"/>
      <c r="I13" s="7"/>
      <c r="J13" s="7"/>
    </row>
    <row r="14" spans="2:11" ht="25.5" customHeight="1" thickBot="1" x14ac:dyDescent="0.25">
      <c r="B14" s="81" t="str">
        <f>'Mon-Day 1'!B14</f>
        <v>Block 4</v>
      </c>
      <c r="C14" s="59"/>
      <c r="D14" s="59"/>
      <c r="E14" s="64">
        <f>IFERROR((D14-C14)*24*60,0)</f>
        <v>0</v>
      </c>
      <c r="F14" s="70">
        <f>E14</f>
        <v>0</v>
      </c>
      <c r="G14" s="85"/>
      <c r="H14" s="92"/>
      <c r="I14" s="7"/>
      <c r="J14" s="7"/>
    </row>
    <row r="15" spans="2:11" ht="25.5" customHeight="1" thickBot="1" x14ac:dyDescent="0.25">
      <c r="B15" s="76" t="str">
        <f>'Mon-Day 1'!B15</f>
        <v>Transition/Break</v>
      </c>
      <c r="C15" s="61"/>
      <c r="D15" s="61"/>
      <c r="E15" s="65">
        <f>IFERROR((D15-C15)*24*60,0)</f>
        <v>0</v>
      </c>
      <c r="F15" s="69"/>
      <c r="G15" s="69"/>
      <c r="H15" s="91"/>
      <c r="I15" s="7"/>
      <c r="J15" s="7"/>
    </row>
    <row r="16" spans="2:11" ht="25.5" customHeight="1" thickBot="1" x14ac:dyDescent="0.25">
      <c r="B16" s="81" t="str">
        <f>'Mon-Day 1'!B16</f>
        <v>Block 5</v>
      </c>
      <c r="C16" s="59"/>
      <c r="D16" s="59"/>
      <c r="E16" s="64">
        <f>IFERROR((D16-C16)*24*60,0)</f>
        <v>0</v>
      </c>
      <c r="F16" s="70">
        <f>E16</f>
        <v>0</v>
      </c>
      <c r="G16" s="85"/>
      <c r="H16" s="92"/>
      <c r="I16" s="7"/>
      <c r="J16" s="7"/>
    </row>
    <row r="17" spans="2:10" ht="25.5" customHeight="1" thickBot="1" x14ac:dyDescent="0.25">
      <c r="B17" s="76" t="str">
        <f>'Mon-Day 1'!B17</f>
        <v>Transition/Break</v>
      </c>
      <c r="C17" s="61"/>
      <c r="D17" s="61"/>
      <c r="E17" s="65">
        <f t="shared" ref="E17:E37" si="1">IFERROR((D17-C17)*24*60,0)</f>
        <v>0</v>
      </c>
      <c r="F17" s="69"/>
      <c r="G17" s="69"/>
      <c r="H17" s="91"/>
      <c r="I17" s="7"/>
      <c r="J17" s="7"/>
    </row>
    <row r="18" spans="2:10" ht="25.5" customHeight="1" thickBot="1" x14ac:dyDescent="0.25">
      <c r="B18" s="76" t="str">
        <f>'Mon-Day 1'!B18</f>
        <v>Lunch Supervision</v>
      </c>
      <c r="C18" s="61"/>
      <c r="D18" s="61"/>
      <c r="E18" s="65">
        <f t="shared" si="1"/>
        <v>0</v>
      </c>
      <c r="F18" s="69"/>
      <c r="G18" s="69"/>
      <c r="H18" s="91"/>
    </row>
    <row r="19" spans="2:10" ht="36" customHeight="1" thickBot="1" x14ac:dyDescent="0.25">
      <c r="B19" s="76" t="str">
        <f>'Mon-Day 1'!B19</f>
        <v>Lunch Recess Supervision</v>
      </c>
      <c r="C19" s="61"/>
      <c r="D19" s="61"/>
      <c r="E19" s="65">
        <f t="shared" si="1"/>
        <v>0</v>
      </c>
      <c r="F19" s="69"/>
      <c r="G19" s="69"/>
      <c r="H19" s="91"/>
    </row>
    <row r="20" spans="2:10" ht="25.5" customHeight="1" thickBot="1" x14ac:dyDescent="0.25">
      <c r="B20" s="76" t="str">
        <f>'Mon-Day 1'!B20</f>
        <v>Transition/Break</v>
      </c>
      <c r="C20" s="61"/>
      <c r="D20" s="61"/>
      <c r="E20" s="65">
        <f t="shared" si="1"/>
        <v>0</v>
      </c>
      <c r="F20" s="69"/>
      <c r="G20" s="69"/>
      <c r="H20" s="91"/>
    </row>
    <row r="21" spans="2:10" ht="25.5" customHeight="1" thickBot="1" x14ac:dyDescent="0.25">
      <c r="B21" s="81" t="str">
        <f>'Mon-Day 1'!B21</f>
        <v>Block 6</v>
      </c>
      <c r="C21" s="59"/>
      <c r="D21" s="59"/>
      <c r="E21" s="64">
        <f t="shared" si="1"/>
        <v>0</v>
      </c>
      <c r="F21" s="70">
        <f>E21</f>
        <v>0</v>
      </c>
      <c r="G21" s="85"/>
      <c r="H21" s="92"/>
    </row>
    <row r="22" spans="2:10" ht="25.5" customHeight="1" thickBot="1" x14ac:dyDescent="0.25">
      <c r="B22" s="76" t="str">
        <f>'Mon-Day 1'!B22</f>
        <v>Transition/Break</v>
      </c>
      <c r="C22" s="61"/>
      <c r="D22" s="61"/>
      <c r="E22" s="65">
        <f t="shared" si="1"/>
        <v>0</v>
      </c>
      <c r="F22" s="69"/>
      <c r="G22" s="69"/>
      <c r="H22" s="91"/>
    </row>
    <row r="23" spans="2:10" ht="29.25" customHeight="1" thickBot="1" x14ac:dyDescent="0.25">
      <c r="B23" s="76" t="str">
        <f>'Mon-Day 1'!B23</f>
        <v>Lunch Supervision</v>
      </c>
      <c r="C23" s="61"/>
      <c r="D23" s="61"/>
      <c r="E23" s="65">
        <f t="shared" si="1"/>
        <v>0</v>
      </c>
      <c r="F23" s="69"/>
      <c r="G23" s="69"/>
      <c r="H23" s="91"/>
    </row>
    <row r="24" spans="2:10" ht="36" customHeight="1" thickBot="1" x14ac:dyDescent="0.25">
      <c r="B24" s="76" t="str">
        <f>'Mon-Day 1'!B24</f>
        <v>Lunch Recess Supervision</v>
      </c>
      <c r="C24" s="61"/>
      <c r="D24" s="61"/>
      <c r="E24" s="65">
        <f t="shared" si="1"/>
        <v>0</v>
      </c>
      <c r="F24" s="69"/>
      <c r="G24" s="69"/>
      <c r="H24" s="91"/>
    </row>
    <row r="25" spans="2:10" ht="25.5" customHeight="1" thickBot="1" x14ac:dyDescent="0.25">
      <c r="B25" s="76" t="str">
        <f>'Mon-Day 1'!B25</f>
        <v>Transition/Break</v>
      </c>
      <c r="C25" s="61"/>
      <c r="D25" s="61"/>
      <c r="E25" s="65">
        <f t="shared" si="1"/>
        <v>0</v>
      </c>
      <c r="F25" s="69"/>
      <c r="G25" s="69"/>
      <c r="H25" s="91"/>
    </row>
    <row r="26" spans="2:10" ht="25.5" customHeight="1" thickBot="1" x14ac:dyDescent="0.25">
      <c r="B26" s="81" t="str">
        <f>'Mon-Day 1'!B26</f>
        <v>Block 7</v>
      </c>
      <c r="C26" s="59"/>
      <c r="D26" s="59"/>
      <c r="E26" s="64">
        <f t="shared" si="1"/>
        <v>0</v>
      </c>
      <c r="F26" s="70">
        <f>E26</f>
        <v>0</v>
      </c>
      <c r="G26" s="85"/>
      <c r="H26" s="92"/>
    </row>
    <row r="27" spans="2:10" ht="25.5" customHeight="1" thickBot="1" x14ac:dyDescent="0.25">
      <c r="B27" s="76" t="str">
        <f>'Mon-Day 1'!B27</f>
        <v>Transition/Break</v>
      </c>
      <c r="C27" s="61"/>
      <c r="D27" s="61"/>
      <c r="E27" s="65">
        <f t="shared" si="1"/>
        <v>0</v>
      </c>
      <c r="F27" s="69"/>
      <c r="G27" s="69"/>
      <c r="H27" s="91"/>
    </row>
    <row r="28" spans="2:10" ht="36" customHeight="1" thickBot="1" x14ac:dyDescent="0.25">
      <c r="B28" s="76" t="str">
        <f>'Mon-Day 1'!B28</f>
        <v>PM Recess Supervision</v>
      </c>
      <c r="C28" s="61"/>
      <c r="D28" s="61"/>
      <c r="E28" s="65">
        <f t="shared" si="1"/>
        <v>0</v>
      </c>
      <c r="F28" s="69"/>
      <c r="G28" s="69"/>
      <c r="H28" s="91"/>
    </row>
    <row r="29" spans="2:10" ht="25.5" customHeight="1" thickBot="1" x14ac:dyDescent="0.25">
      <c r="B29" s="76" t="str">
        <f>'Mon-Day 1'!B29</f>
        <v>Transition/Break</v>
      </c>
      <c r="C29" s="61"/>
      <c r="D29" s="61"/>
      <c r="E29" s="65">
        <f t="shared" si="1"/>
        <v>0</v>
      </c>
      <c r="F29" s="69"/>
      <c r="G29" s="69"/>
      <c r="H29" s="91"/>
    </row>
    <row r="30" spans="2:10" ht="28.5" customHeight="1" thickBot="1" x14ac:dyDescent="0.25">
      <c r="B30" s="81" t="str">
        <f>'Mon-Day 1'!B30</f>
        <v>Block 8</v>
      </c>
      <c r="C30" s="59"/>
      <c r="D30" s="59"/>
      <c r="E30" s="64">
        <f t="shared" si="1"/>
        <v>0</v>
      </c>
      <c r="F30" s="70">
        <f>E30</f>
        <v>0</v>
      </c>
      <c r="G30" s="85"/>
      <c r="H30" s="92"/>
    </row>
    <row r="31" spans="2:10" ht="25.5" customHeight="1" thickBot="1" x14ac:dyDescent="0.25">
      <c r="B31" s="76" t="str">
        <f>'Mon-Day 1'!B31</f>
        <v>Transition/Break</v>
      </c>
      <c r="C31" s="61"/>
      <c r="D31" s="61"/>
      <c r="E31" s="65">
        <f t="shared" si="1"/>
        <v>0</v>
      </c>
      <c r="F31" s="69"/>
      <c r="G31" s="69"/>
      <c r="H31" s="91"/>
    </row>
    <row r="32" spans="2:10" ht="25.5" customHeight="1" thickBot="1" x14ac:dyDescent="0.25">
      <c r="B32" s="81" t="str">
        <f>'Mon-Day 1'!B32</f>
        <v>Block 9</v>
      </c>
      <c r="C32" s="59"/>
      <c r="D32" s="59"/>
      <c r="E32" s="64">
        <f t="shared" si="1"/>
        <v>0</v>
      </c>
      <c r="F32" s="70">
        <f>E32</f>
        <v>0</v>
      </c>
      <c r="G32" s="85"/>
      <c r="H32" s="92"/>
    </row>
    <row r="33" spans="2:10" ht="25.5" customHeight="1" thickBot="1" x14ac:dyDescent="0.25">
      <c r="B33" s="76" t="str">
        <f>'Mon-Day 1'!B33</f>
        <v>Transition/Break</v>
      </c>
      <c r="C33" s="61"/>
      <c r="D33" s="61"/>
      <c r="E33" s="65">
        <f t="shared" si="1"/>
        <v>0</v>
      </c>
      <c r="F33" s="69"/>
      <c r="G33" s="69"/>
      <c r="H33" s="91"/>
    </row>
    <row r="34" spans="2:10" ht="25.5" customHeight="1" thickBot="1" x14ac:dyDescent="0.25">
      <c r="B34" s="81" t="str">
        <f>'Mon-Day 1'!B34</f>
        <v>Block 10</v>
      </c>
      <c r="C34" s="59"/>
      <c r="D34" s="59"/>
      <c r="E34" s="64">
        <f t="shared" si="1"/>
        <v>0</v>
      </c>
      <c r="F34" s="70">
        <f>E34</f>
        <v>0</v>
      </c>
      <c r="G34" s="85"/>
      <c r="H34" s="92"/>
    </row>
    <row r="35" spans="2:10" ht="25.5" customHeight="1" thickBot="1" x14ac:dyDescent="0.25">
      <c r="B35" s="76" t="str">
        <f>'Mon-Day 1'!B35</f>
        <v>Transition/Break</v>
      </c>
      <c r="C35" s="61"/>
      <c r="D35" s="61"/>
      <c r="E35" s="65">
        <f t="shared" si="1"/>
        <v>0</v>
      </c>
      <c r="F35" s="69"/>
      <c r="G35" s="69"/>
      <c r="H35" s="91"/>
      <c r="I35" s="7"/>
      <c r="J35" s="7"/>
    </row>
    <row r="36" spans="2:10" ht="36" customHeight="1" thickBot="1" x14ac:dyDescent="0.25">
      <c r="B36" s="81" t="str">
        <f>'Mon-Day 1'!B36</f>
        <v>Block 11</v>
      </c>
      <c r="C36" s="59"/>
      <c r="D36" s="59"/>
      <c r="E36" s="64">
        <f t="shared" si="1"/>
        <v>0</v>
      </c>
      <c r="F36" s="70">
        <f>E36</f>
        <v>0</v>
      </c>
      <c r="G36" s="85"/>
      <c r="H36" s="92"/>
      <c r="I36" s="7"/>
      <c r="J36" s="7"/>
    </row>
    <row r="37" spans="2:10" ht="27" customHeight="1" thickBot="1" x14ac:dyDescent="0.25">
      <c r="B37" s="76" t="str">
        <f>'Mon-Day 1'!B37</f>
        <v>Transition/Break</v>
      </c>
      <c r="C37" s="61"/>
      <c r="D37" s="61"/>
      <c r="E37" s="65">
        <f t="shared" si="1"/>
        <v>0</v>
      </c>
      <c r="F37" s="69"/>
      <c r="G37" s="69"/>
      <c r="H37" s="91"/>
      <c r="I37" s="7"/>
      <c r="J37" s="7"/>
    </row>
    <row r="38" spans="2:10" ht="51.75" customHeight="1" thickBot="1" x14ac:dyDescent="0.25">
      <c r="B38" s="79" t="str">
        <f>'Mon-Day 1'!B38</f>
        <v>After School Supervision</v>
      </c>
      <c r="C38" s="62"/>
      <c r="D38" s="62"/>
      <c r="E38" s="66">
        <f>IFERROR((D38-C38)*24*60,0)</f>
        <v>0</v>
      </c>
      <c r="F38" s="86"/>
      <c r="G38" s="86"/>
      <c r="H38" s="93"/>
    </row>
    <row r="39" spans="2:10" ht="29.25" customHeight="1" thickTop="1" thickBot="1" x14ac:dyDescent="0.25">
      <c r="B39" s="80"/>
      <c r="C39" s="30"/>
      <c r="D39" s="31"/>
      <c r="E39" s="63"/>
      <c r="F39" s="58">
        <f>F6+F8+F10+F14+F16+F21+F26+F30+F32+F34+F36</f>
        <v>0</v>
      </c>
      <c r="G39" s="87">
        <f>G6+G8+G10+G14+G16+G21+G26+G30+G32+G34+G36</f>
        <v>0</v>
      </c>
      <c r="H39" s="68">
        <f>H4+H5+H7+H9+H11+H12+H13+H15+H17+H18+H19+H20+H22+H23+H24+H25+H27+H28+H29+H31+H33+H35+H38+H37</f>
        <v>0</v>
      </c>
    </row>
    <row r="40" spans="2:10" ht="54" customHeight="1" thickBot="1" x14ac:dyDescent="0.25">
      <c r="B40" s="29" t="s">
        <v>60</v>
      </c>
      <c r="C40" s="58">
        <f>F39</f>
        <v>0</v>
      </c>
      <c r="D40" s="22" t="s">
        <v>61</v>
      </c>
      <c r="E40" s="68">
        <f>G39+H39</f>
        <v>0</v>
      </c>
      <c r="F40" s="69"/>
      <c r="G40" s="69"/>
      <c r="H40" s="69"/>
    </row>
  </sheetData>
  <sheetProtection algorithmName="SHA-512" hashValue="SI8m8Tr2+umy/wi54GA3sy7b6PRrGMJkK1Y9HxC6Hr/fOatI4r2Z+FtZTQ0loVZ9N7hOzVeSHMzIPf3sYy6Xbg==" saltValue="oU2f3Pvn+EDmR3mkxxqdIA==" spinCount="100000" sheet="1" objects="1" scenarios="1"/>
  <mergeCells count="2">
    <mergeCell ref="G1:H1"/>
    <mergeCell ref="G2:H2"/>
  </mergeCells>
  <phoneticPr fontId="99" type="noConversion"/>
  <dataValidations count="4">
    <dataValidation allowBlank="1" showInputMessage="1" showErrorMessage="1" prompt="adsfa" sqref="I1" xr:uid="{00000000-0002-0000-07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G36" xr:uid="{00000000-0002-0000-07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26 F30 F32 F34 F36" xr:uid="{00000000-0002-0000-07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 H37:H38" xr:uid="{00000000-0002-0000-0700-000003000000}">
      <formula1>0</formula1>
      <formula2>120</formula2>
    </dataValidation>
  </dataValidations>
  <printOptions horizontalCentered="1"/>
  <pageMargins left="0.25" right="0.25" top="0.75" bottom="0.75" header="0.3" footer="0.3"/>
  <pageSetup scale="52"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BEB9D5774339479E0B4B8625C6C961" ma:contentTypeVersion="1" ma:contentTypeDescription="Create a new document." ma:contentTypeScope="" ma:versionID="f58f1b5369ae1cdb5d3a5e5e15f2b3a2">
  <xsd:schema xmlns:xsd="http://www.w3.org/2001/XMLSchema" xmlns:xs="http://www.w3.org/2001/XMLSchema" xmlns:p="http://schemas.microsoft.com/office/2006/metadata/properties" xmlns:ns1="http://schemas.microsoft.com/sharepoint/v3" xmlns:ns2="62588aec-4323-4687-ba3e-9965a62a4df7" targetNamespace="http://schemas.microsoft.com/office/2006/metadata/properties" ma:root="true" ma:fieldsID="8fc9882137b9259d6561685512707030" ns1:_="" ns2:_="">
    <xsd:import namespace="http://schemas.microsoft.com/sharepoint/v3"/>
    <xsd:import namespace="62588aec-4323-4687-ba3e-9965a62a4df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588aec-4323-4687-ba3e-9965a62a4df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0D3FF6-0DB0-447E-80CF-4005D68CBC04}">
  <ds:schemaRef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2588aec-4323-4687-ba3e-9965a62a4df7"/>
    <ds:schemaRef ds:uri="http://schemas.microsoft.com/sharepoint/v3"/>
  </ds:schemaRefs>
</ds:datastoreItem>
</file>

<file path=customXml/itemProps2.xml><?xml version="1.0" encoding="utf-8"?>
<ds:datastoreItem xmlns:ds="http://schemas.openxmlformats.org/officeDocument/2006/customXml" ds:itemID="{9044FCBB-0D36-4E75-B338-27F0F1498941}">
  <ds:schemaRefs>
    <ds:schemaRef ds:uri="http://schemas.microsoft.com/sharepoint/v3/contenttype/forms"/>
  </ds:schemaRefs>
</ds:datastoreItem>
</file>

<file path=customXml/itemProps3.xml><?xml version="1.0" encoding="utf-8"?>
<ds:datastoreItem xmlns:ds="http://schemas.openxmlformats.org/officeDocument/2006/customXml" ds:itemID="{C8B300DB-2151-49F4-AFD4-9B188443F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588aec-4323-4687-ba3e-9965a62a4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73</vt:i4>
      </vt:variant>
    </vt:vector>
  </HeadingPairs>
  <TitlesOfParts>
    <vt:vector size="104" baseType="lpstr">
      <vt:lpstr>Holidays</vt:lpstr>
      <vt:lpstr>HOME</vt:lpstr>
      <vt:lpstr>Brief Summary</vt:lpstr>
      <vt:lpstr>Detailed Summary</vt:lpstr>
      <vt:lpstr>Mon-Day 1</vt:lpstr>
      <vt:lpstr>Tue-Day 2</vt:lpstr>
      <vt:lpstr>Wed-Day 3</vt:lpstr>
      <vt:lpstr>Thu-Day 4</vt:lpstr>
      <vt:lpstr>Fri-Day 5</vt:lpstr>
      <vt:lpstr>Day 6</vt:lpstr>
      <vt:lpstr>Extra Day A</vt:lpstr>
      <vt:lpstr>Extra Day B</vt:lpstr>
      <vt:lpstr>Extra Day C</vt:lpstr>
      <vt:lpstr>Early Dismissal 1</vt:lpstr>
      <vt:lpstr>Early Dismissal 2</vt:lpstr>
      <vt:lpstr>August</vt:lpstr>
      <vt:lpstr>September</vt:lpstr>
      <vt:lpstr>October</vt:lpstr>
      <vt:lpstr>November</vt:lpstr>
      <vt:lpstr>December</vt:lpstr>
      <vt:lpstr>January</vt:lpstr>
      <vt:lpstr>February</vt:lpstr>
      <vt:lpstr>March</vt:lpstr>
      <vt:lpstr>April</vt:lpstr>
      <vt:lpstr>May</vt:lpstr>
      <vt:lpstr>June</vt:lpstr>
      <vt:lpstr>July</vt:lpstr>
      <vt:lpstr>Volunteering Def'n</vt:lpstr>
      <vt:lpstr>Assignable Def'n</vt:lpstr>
      <vt:lpstr>Instructional Def'n</vt:lpstr>
      <vt:lpstr>Calculating PT FTE</vt:lpstr>
      <vt:lpstr>April!ColumnTitle1</vt:lpstr>
      <vt:lpstr>December!ColumnTitle1</vt:lpstr>
      <vt:lpstr>February!ColumnTitle1</vt:lpstr>
      <vt:lpstr>January!ColumnTitle1</vt:lpstr>
      <vt:lpstr>March!ColumnTitle1</vt:lpstr>
      <vt:lpstr>November!ColumnTitle1</vt:lpstr>
      <vt:lpstr>October!ColumnTitle1</vt:lpstr>
      <vt:lpstr>September!ColumnTitle1</vt:lpstr>
      <vt:lpstr>April!ColumnTitleRegion1..E6.1</vt:lpstr>
      <vt:lpstr>December!ColumnTitleRegion1..E6.1</vt:lpstr>
      <vt:lpstr>February!ColumnTitleRegion1..E6.1</vt:lpstr>
      <vt:lpstr>January!ColumnTitleRegion1..E6.1</vt:lpstr>
      <vt:lpstr>March!ColumnTitleRegion1..E6.1</vt:lpstr>
      <vt:lpstr>November!ColumnTitleRegion1..E6.1</vt:lpstr>
      <vt:lpstr>October!ColumnTitleRegion1..E6.1</vt:lpstr>
      <vt:lpstr>September!ColumnTitleRegion1..E6.1</vt:lpstr>
      <vt:lpstr>April!December</vt:lpstr>
      <vt:lpstr>February!December</vt:lpstr>
      <vt:lpstr>January!December</vt:lpstr>
      <vt:lpstr>March!December</vt:lpstr>
      <vt:lpstr>Extra_Day_B</vt:lpstr>
      <vt:lpstr>April!February</vt:lpstr>
      <vt:lpstr>March!February</vt:lpstr>
      <vt:lpstr>February_End</vt:lpstr>
      <vt:lpstr>April!January</vt:lpstr>
      <vt:lpstr>February!January</vt:lpstr>
      <vt:lpstr>March!January</vt:lpstr>
      <vt:lpstr>April!October</vt:lpstr>
      <vt:lpstr>December!October</vt:lpstr>
      <vt:lpstr>February!October</vt:lpstr>
      <vt:lpstr>January!October</vt:lpstr>
      <vt:lpstr>March!October</vt:lpstr>
      <vt:lpstr>November!October</vt:lpstr>
      <vt:lpstr>April!Print_Area</vt:lpstr>
      <vt:lpstr>December!Print_Area</vt:lpstr>
      <vt:lpstr>February!Print_Area</vt:lpstr>
      <vt:lpstr>January!Print_Area</vt:lpstr>
      <vt:lpstr>March!Print_Area</vt:lpstr>
      <vt:lpstr>November!Print_Area</vt:lpstr>
      <vt:lpstr>October!Print_Area</vt:lpstr>
      <vt:lpstr>September!Print_Area</vt:lpstr>
      <vt:lpstr>April!Print_Titles</vt:lpstr>
      <vt:lpstr>August!Print_Titles</vt:lpstr>
      <vt:lpstr>'Day 6'!Print_Titles</vt:lpstr>
      <vt:lpstr>December!Print_Titles</vt:lpstr>
      <vt:lpstr>'Detailed Summary'!Print_Titles</vt:lpstr>
      <vt:lpstr>'Early Dismissal 1'!Print_Titles</vt:lpstr>
      <vt:lpstr>'Early Dismissal 2'!Print_Titles</vt:lpstr>
      <vt:lpstr>'Extra Day A'!Print_Titles</vt:lpstr>
      <vt:lpstr>'Extra Day B'!Print_Titles</vt:lpstr>
      <vt:lpstr>'Extra Day C'!Print_Titles</vt:lpstr>
      <vt:lpstr>February!Print_Titles</vt:lpstr>
      <vt:lpstr>'Fri-Day 5'!Print_Titles</vt:lpstr>
      <vt:lpstr>January!Print_Titles</vt:lpstr>
      <vt:lpstr>March!Print_Titles</vt:lpstr>
      <vt:lpstr>'Mon-Day 1'!Print_Titles</vt:lpstr>
      <vt:lpstr>November!Print_Titles</vt:lpstr>
      <vt:lpstr>October!Print_Titles</vt:lpstr>
      <vt:lpstr>September!Print_Titles</vt:lpstr>
      <vt:lpstr>'Thu-Day 4'!Print_Titles</vt:lpstr>
      <vt:lpstr>'Tue-Day 2'!Print_Titles</vt:lpstr>
      <vt:lpstr>'Wed-Day 3'!Print_Titles</vt:lpstr>
      <vt:lpstr>April!qwerty</vt:lpstr>
      <vt:lpstr>Start_Year</vt:lpstr>
      <vt:lpstr>April!WorkweekHours</vt:lpstr>
      <vt:lpstr>December!WorkweekHours</vt:lpstr>
      <vt:lpstr>February!WorkweekHours</vt:lpstr>
      <vt:lpstr>January!WorkweekHours</vt:lpstr>
      <vt:lpstr>March!WorkweekHours</vt:lpstr>
      <vt:lpstr>November!WorkweekHours</vt:lpstr>
      <vt:lpstr>October!WorkweekHours</vt:lpstr>
      <vt:lpstr>September!WorkweekHours</vt:lpstr>
      <vt:lpstr>April!zxcv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Brown</dc:creator>
  <cp:lastModifiedBy>Neil Hepburn</cp:lastModifiedBy>
  <cp:lastPrinted>2022-10-19T23:35:32Z</cp:lastPrinted>
  <dcterms:created xsi:type="dcterms:W3CDTF">2013-03-26T18:32:35Z</dcterms:created>
  <dcterms:modified xsi:type="dcterms:W3CDTF">2026-04-21T19:05:38Z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0x010100CCBEB9D5774339479E0B4B8625C6C961</vt:lpwstr>
  </property>
</Properties>
</file>