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tables/table2.xml" ContentType="application/vnd.openxmlformats-officedocument.spreadsheetml.table+xml"/>
  <Override PartName="/xl/comments15.xml" ContentType="application/vnd.openxmlformats-officedocument.spreadsheetml.comments+xml"/>
  <Override PartName="/xl/drawings/drawing17.xml" ContentType="application/vnd.openxmlformats-officedocument.drawing+xml"/>
  <Override PartName="/xl/tables/table3.xml" ContentType="application/vnd.openxmlformats-officedocument.spreadsheetml.table+xml"/>
  <Override PartName="/xl/comments16.xml" ContentType="application/vnd.openxmlformats-officedocument.spreadsheetml.comments+xml"/>
  <Override PartName="/xl/drawings/drawing18.xml" ContentType="application/vnd.openxmlformats-officedocument.drawing+xml"/>
  <Override PartName="/xl/tables/table4.xml" ContentType="application/vnd.openxmlformats-officedocument.spreadsheetml.table+xml"/>
  <Override PartName="/xl/comments17.xml" ContentType="application/vnd.openxmlformats-officedocument.spreadsheetml.comments+xml"/>
  <Override PartName="/xl/drawings/drawing19.xml" ContentType="application/vnd.openxmlformats-officedocument.drawing+xml"/>
  <Override PartName="/xl/tables/table5.xml" ContentType="application/vnd.openxmlformats-officedocument.spreadsheetml.table+xml"/>
  <Override PartName="/xl/comments18.xml" ContentType="application/vnd.openxmlformats-officedocument.spreadsheetml.comments+xml"/>
  <Override PartName="/xl/drawings/drawing20.xml" ContentType="application/vnd.openxmlformats-officedocument.drawing+xml"/>
  <Override PartName="/xl/tables/table6.xml" ContentType="application/vnd.openxmlformats-officedocument.spreadsheetml.table+xml"/>
  <Override PartName="/xl/comments19.xml" ContentType="application/vnd.openxmlformats-officedocument.spreadsheetml.comments+xml"/>
  <Override PartName="/xl/drawings/drawing21.xml" ContentType="application/vnd.openxmlformats-officedocument.drawing+xml"/>
  <Override PartName="/xl/tables/table7.xml" ContentType="application/vnd.openxmlformats-officedocument.spreadsheetml.table+xml"/>
  <Override PartName="/xl/comments20.xml" ContentType="application/vnd.openxmlformats-officedocument.spreadsheetml.comments+xml"/>
  <Override PartName="/xl/drawings/drawing22.xml" ContentType="application/vnd.openxmlformats-officedocument.drawing+xml"/>
  <Override PartName="/xl/tables/table8.xml" ContentType="application/vnd.openxmlformats-officedocument.spreadsheetml.table+xml"/>
  <Override PartName="/xl/comments21.xml" ContentType="application/vnd.openxmlformats-officedocument.spreadsheetml.comments+xml"/>
  <Override PartName="/xl/drawings/drawing23.xml" ContentType="application/vnd.openxmlformats-officedocument.drawing+xml"/>
  <Override PartName="/xl/tables/table9.xml" ContentType="application/vnd.openxmlformats-officedocument.spreadsheetml.table+xml"/>
  <Override PartName="/xl/comments22.xml" ContentType="application/vnd.openxmlformats-officedocument.spreadsheetml.comments+xml"/>
  <Override PartName="/xl/drawings/drawing24.xml" ContentType="application/vnd.openxmlformats-officedocument.drawing+xml"/>
  <Override PartName="/xl/tables/table10.xml" ContentType="application/vnd.openxmlformats-officedocument.spreadsheetml.table+xml"/>
  <Override PartName="/xl/comments23.xml" ContentType="application/vnd.openxmlformats-officedocument.spreadsheetml.comments+xml"/>
  <Override PartName="/xl/drawings/drawing25.xml" ContentType="application/vnd.openxmlformats-officedocument.drawing+xml"/>
  <Override PartName="/xl/tables/table11.xml" ContentType="application/vnd.openxmlformats-officedocument.spreadsheetml.table+xml"/>
  <Override PartName="/xl/comments24.xml" ContentType="application/vnd.openxmlformats-officedocument.spreadsheetml.comments+xml"/>
  <Override PartName="/xl/drawings/drawing26.xml" ContentType="application/vnd.openxmlformats-officedocument.drawing+xml"/>
  <Override PartName="/xl/tables/table12.xml" ContentType="application/vnd.openxmlformats-officedocument.spreadsheetml.table+xml"/>
  <Override PartName="/xl/comments25.xml" ContentType="application/vnd.openxmlformats-officedocument.spreadsheetml.comments+xml"/>
  <Override PartName="/xl/drawings/drawing27.xml" ContentType="application/vnd.openxmlformats-officedocument.drawing+xml"/>
  <Override PartName="/xl/tables/table13.xml" ContentType="application/vnd.openxmlformats-officedocument.spreadsheetml.table+xml"/>
  <Override PartName="/xl/comments2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ata\offline\Neil.Hepburn\Desktop\"/>
    </mc:Choice>
  </mc:AlternateContent>
  <xr:revisionPtr revIDLastSave="0" documentId="13_ncr:1_{23C1C7EA-949C-4C9C-BA22-970A01E4D6F2}" xr6:coauthVersionLast="47" xr6:coauthVersionMax="47" xr10:uidLastSave="{00000000-0000-0000-0000-000000000000}"/>
  <workbookProtection workbookAlgorithmName="SHA-512" workbookHashValue="E2qdlhaZhF9U6BIuiOu978419juUMDYPKKEiHgrwImPeI5K/MWuBHRS5nC6YFdflE2MV3b/J8L49Hr4BF3xGHg==" workbookSaltValue="qJSb2Q1k6gvjkynxEp8tdw==" workbookSpinCount="100000" lockStructure="1"/>
  <bookViews>
    <workbookView xWindow="-120" yWindow="-120" windowWidth="38640" windowHeight="15750" tabRatio="878" firstSheet="1" activeTab="1" xr2:uid="{00000000-000D-0000-FFFF-FFFF00000000}"/>
  </bookViews>
  <sheets>
    <sheet name="Holidays" sheetId="58" state="hidden" r:id="rId1"/>
    <sheet name="HOME" sheetId="57" r:id="rId2"/>
    <sheet name="Brief Summary" sheetId="51" r:id="rId3"/>
    <sheet name="Detailed Summary" sheetId="3" r:id="rId4"/>
    <sheet name="Mon-Day 1" sheetId="1" r:id="rId5"/>
    <sheet name="Tue-Day 2" sheetId="2" r:id="rId6"/>
    <sheet name="Wed-Day 3" sheetId="4" r:id="rId7"/>
    <sheet name="Thu-Day 4" sheetId="5" r:id="rId8"/>
    <sheet name="Fri-Day 5" sheetId="6" r:id="rId9"/>
    <sheet name="Day 6" sheetId="7" r:id="rId10"/>
    <sheet name="Extra Day A" sheetId="23" r:id="rId11"/>
    <sheet name="Extra Day B" sheetId="24" r:id="rId12"/>
    <sheet name="Extra Day C" sheetId="25" r:id="rId13"/>
    <sheet name="Early Dismissal 1" sheetId="21" r:id="rId14"/>
    <sheet name="Early Dismissal 2" sheetId="22" r:id="rId15"/>
    <sheet name="August" sheetId="38" r:id="rId16"/>
    <sheet name="September" sheetId="39" r:id="rId17"/>
    <sheet name="October" sheetId="40" r:id="rId18"/>
    <sheet name="November" sheetId="41" r:id="rId19"/>
    <sheet name="December" sheetId="42" r:id="rId20"/>
    <sheet name="January" sheetId="43" r:id="rId21"/>
    <sheet name="February" sheetId="44" r:id="rId22"/>
    <sheet name="March" sheetId="45" r:id="rId23"/>
    <sheet name="April" sheetId="46" r:id="rId24"/>
    <sheet name="May" sheetId="47" r:id="rId25"/>
    <sheet name="June" sheetId="48" r:id="rId26"/>
    <sheet name="July" sheetId="49" r:id="rId27"/>
    <sheet name="Volunteering Def'n" sheetId="53" r:id="rId28"/>
    <sheet name="Assignable Def'n" sheetId="54" r:id="rId29"/>
    <sheet name="Instructional Def'n" sheetId="55" r:id="rId30"/>
    <sheet name="Calculating PT FTE" sheetId="56" r:id="rId31"/>
  </sheets>
  <externalReferences>
    <externalReference r:id="rId32"/>
  </externalReferences>
  <definedNames>
    <definedName name="ColumnTitle1" localSheetId="23">TimeSheet_September[[#Headers],[Date(s)]]</definedName>
    <definedName name="ColumnTitle1" localSheetId="19">TimeSheet_September[[#Headers],[Date(s)]]</definedName>
    <definedName name="ColumnTitle1" localSheetId="21">TimeSheet_September[[#Headers],[Date(s)]]</definedName>
    <definedName name="ColumnTitle1" localSheetId="20">TimeSheet_September[[#Headers],[Date(s)]]</definedName>
    <definedName name="ColumnTitle1" localSheetId="22">TimeSheet_September[[#Headers],[Date(s)]]</definedName>
    <definedName name="ColumnTitle1" localSheetId="18">TimeSheet_September[[#Headers],[Date(s)]]</definedName>
    <definedName name="ColumnTitle1" localSheetId="17">TimeSheet_September[[#Headers],[Date(s)]]</definedName>
    <definedName name="ColumnTitle1" localSheetId="16">TimeSheet_September[[#Headers],[Date(s)]]</definedName>
    <definedName name="ColumnTitleRegion1..E6.1" localSheetId="23">April!$C$5</definedName>
    <definedName name="ColumnTitleRegion1..E6.1" localSheetId="19">December!$C$5</definedName>
    <definedName name="ColumnTitleRegion1..E6.1" localSheetId="21">February!$C$5</definedName>
    <definedName name="ColumnTitleRegion1..E6.1" localSheetId="20">January!$C$5</definedName>
    <definedName name="ColumnTitleRegion1..E6.1" localSheetId="22">March!$C$5</definedName>
    <definedName name="ColumnTitleRegion1..E6.1" localSheetId="18">November!$C$5</definedName>
    <definedName name="ColumnTitleRegion1..E6.1" localSheetId="17">October!$C$5</definedName>
    <definedName name="ColumnTitleRegion1..E6.1" localSheetId="16">September!$C$5</definedName>
    <definedName name="December" localSheetId="23">TimeSheet_August[[#Headers],[Date(s)]]</definedName>
    <definedName name="December" localSheetId="21">TimeSheet_August[[#Headers],[Date(s)]]</definedName>
    <definedName name="December" localSheetId="20">TimeSheet_August[[#Headers],[Date(s)]]</definedName>
    <definedName name="December" localSheetId="22">TimeSheet_August[[#Headers],[Date(s)]]</definedName>
    <definedName name="Extra_Day_B">'Detailed Summary'!$B$13</definedName>
    <definedName name="February" localSheetId="23">TimeSheet_August[[#Headers],[Date(s)]]</definedName>
    <definedName name="February" localSheetId="22">TimeSheet_August[[#Headers],[Date(s)]]</definedName>
    <definedName name="February_End">Holidays!$C$13</definedName>
    <definedName name="Interval" localSheetId="23">'[1]Mon-Day 1-S1'!#REF!</definedName>
    <definedName name="Interval" localSheetId="9">'Day 6'!#REF!</definedName>
    <definedName name="Interval" localSheetId="19">'[1]Mon-Day 1-S1'!#REF!</definedName>
    <definedName name="Interval" localSheetId="3">'Detailed Summary'!#REF!</definedName>
    <definedName name="Interval" localSheetId="13">'Early Dismissal 1'!#REF!</definedName>
    <definedName name="Interval" localSheetId="14">'Early Dismissal 2'!#REF!</definedName>
    <definedName name="Interval" localSheetId="10">'Extra Day A'!#REF!</definedName>
    <definedName name="Interval" localSheetId="11">'Extra Day B'!#REF!</definedName>
    <definedName name="Interval" localSheetId="12">'Extra Day C'!#REF!</definedName>
    <definedName name="Interval" localSheetId="21">'[1]Mon-Day 1-S1'!#REF!</definedName>
    <definedName name="Interval" localSheetId="8">'Fri-Day 5'!#REF!</definedName>
    <definedName name="Interval" localSheetId="20">'[1]Mon-Day 1-S1'!#REF!</definedName>
    <definedName name="Interval" localSheetId="22">'[1]Mon-Day 1-S1'!#REF!</definedName>
    <definedName name="Interval" localSheetId="18">'[1]Mon-Day 1-S1'!#REF!</definedName>
    <definedName name="Interval" localSheetId="17">'[1]Mon-Day 1-S1'!#REF!</definedName>
    <definedName name="Interval" localSheetId="7">'Thu-Day 4'!#REF!</definedName>
    <definedName name="Interval" localSheetId="5">'Tue-Day 2'!#REF!</definedName>
    <definedName name="Interval" localSheetId="6">'Wed-Day 3'!#REF!</definedName>
    <definedName name="January" localSheetId="23">TimeSheet_August[[#Headers],[Date(s)]]</definedName>
    <definedName name="January" localSheetId="21">TimeSheet_August[[#Headers],[Date(s)]]</definedName>
    <definedName name="January" localSheetId="22">TimeSheet_August[[#Headers],[Date(s)]]</definedName>
    <definedName name="March" localSheetId="23">'[1]Mon-Day 1-S1'!#REF!</definedName>
    <definedName name="March" localSheetId="22">'[1]Mon-Day 1-S1'!#REF!</definedName>
    <definedName name="November" localSheetId="23">'[1]Mon-Day 1-S1'!#REF!</definedName>
    <definedName name="November" localSheetId="19">'[1]Mon-Day 1-S1'!#REF!</definedName>
    <definedName name="November" localSheetId="21">'[1]Mon-Day 1-S1'!#REF!</definedName>
    <definedName name="November" localSheetId="20">'[1]Mon-Day 1-S1'!#REF!</definedName>
    <definedName name="November" localSheetId="22">'[1]Mon-Day 1-S1'!#REF!</definedName>
    <definedName name="October" localSheetId="23">TimeSheet_August[[#Headers],[Date(s)]]</definedName>
    <definedName name="October" localSheetId="19">TimeSheet_August[[#Headers],[Date(s)]]</definedName>
    <definedName name="October" localSheetId="21">TimeSheet_August[[#Headers],[Date(s)]]</definedName>
    <definedName name="October" localSheetId="20">TimeSheet_August[[#Headers],[Date(s)]]</definedName>
    <definedName name="October" localSheetId="22">TimeSheet_August[[#Headers],[Date(s)]]</definedName>
    <definedName name="October" localSheetId="18">TimeSheet_August[[#Headers],[Date(s)]]</definedName>
    <definedName name="_xlnm.Print_Area" localSheetId="23">April!$B$1:$J$37</definedName>
    <definedName name="_xlnm.Print_Area" localSheetId="19">December!$B$1:$J$37</definedName>
    <definedName name="_xlnm.Print_Area" localSheetId="21">February!$B$1:$J$38</definedName>
    <definedName name="_xlnm.Print_Area" localSheetId="20">January!$B$1:$J$37</definedName>
    <definedName name="_xlnm.Print_Area" localSheetId="22">March!$B$1:$J$37</definedName>
    <definedName name="_xlnm.Print_Area" localSheetId="18">November!$B$1:$J$37</definedName>
    <definedName name="_xlnm.Print_Area" localSheetId="17">October!$B$1:$J$37</definedName>
    <definedName name="_xlnm.Print_Area" localSheetId="16">September!$B$1:$J$37</definedName>
    <definedName name="_xlnm.Print_Titles" localSheetId="23">April!$7:$7</definedName>
    <definedName name="_xlnm.Print_Titles" localSheetId="15">August!$7:$7</definedName>
    <definedName name="_xlnm.Print_Titles" localSheetId="9">'Day 6'!$4:$4</definedName>
    <definedName name="_xlnm.Print_Titles" localSheetId="19">December!$7:$7</definedName>
    <definedName name="_xlnm.Print_Titles" localSheetId="3">'Detailed Summary'!$6:$6</definedName>
    <definedName name="_xlnm.Print_Titles" localSheetId="13">'Early Dismissal 1'!$4:$4</definedName>
    <definedName name="_xlnm.Print_Titles" localSheetId="14">'Early Dismissal 2'!$4:$4</definedName>
    <definedName name="_xlnm.Print_Titles" localSheetId="10">'Extra Day A'!$4:$4</definedName>
    <definedName name="_xlnm.Print_Titles" localSheetId="11">'Extra Day B'!$4:$4</definedName>
    <definedName name="_xlnm.Print_Titles" localSheetId="12">'Extra Day C'!$4:$4</definedName>
    <definedName name="_xlnm.Print_Titles" localSheetId="21">February!$7:$7</definedName>
    <definedName name="_xlnm.Print_Titles" localSheetId="8">'Fri-Day 5'!$4:$4</definedName>
    <definedName name="_xlnm.Print_Titles" localSheetId="20">January!$7:$7</definedName>
    <definedName name="_xlnm.Print_Titles" localSheetId="22">March!$7:$7</definedName>
    <definedName name="_xlnm.Print_Titles" localSheetId="4">'Mon-Day 1'!$4:$4</definedName>
    <definedName name="_xlnm.Print_Titles" localSheetId="18">November!$7:$7</definedName>
    <definedName name="_xlnm.Print_Titles" localSheetId="17">October!$7:$7</definedName>
    <definedName name="_xlnm.Print_Titles" localSheetId="16">September!$7:$7</definedName>
    <definedName name="_xlnm.Print_Titles" localSheetId="7">'Thu-Day 4'!$4:$4</definedName>
    <definedName name="_xlnm.Print_Titles" localSheetId="5">'Tue-Day 2'!$4:$4</definedName>
    <definedName name="_xlnm.Print_Titles" localSheetId="6">'Wed-Day 3'!$4:$4</definedName>
    <definedName name="qwerty" localSheetId="23">TimeSheet_August[[#Headers],[Date(s)]]</definedName>
    <definedName name="sdf" localSheetId="23">'[1]Mon-Day 1-S1'!#REF!</definedName>
    <definedName name="sdf" localSheetId="22">'[1]Mon-Day 1-S1'!#REF!</definedName>
    <definedName name="Start_Year">Holidays!$J$2</definedName>
    <definedName name="StartTime" localSheetId="23">'[1]Mon-Day 1-S1'!#REF!</definedName>
    <definedName name="StartTime" localSheetId="9">'Day 6'!#REF!</definedName>
    <definedName name="StartTime" localSheetId="19">'[1]Mon-Day 1-S1'!#REF!</definedName>
    <definedName name="StartTime" localSheetId="3">'Detailed Summary'!#REF!</definedName>
    <definedName name="StartTime" localSheetId="13">'Early Dismissal 1'!#REF!</definedName>
    <definedName name="StartTime" localSheetId="14">'Early Dismissal 2'!#REF!</definedName>
    <definedName name="StartTime" localSheetId="10">'Extra Day A'!#REF!</definedName>
    <definedName name="StartTime" localSheetId="11">'Extra Day B'!#REF!</definedName>
    <definedName name="StartTime" localSheetId="12">'Extra Day C'!#REF!</definedName>
    <definedName name="StartTime" localSheetId="21">'[1]Mon-Day 1-S1'!#REF!</definedName>
    <definedName name="StartTime" localSheetId="8">'Fri-Day 5'!#REF!</definedName>
    <definedName name="StartTime" localSheetId="20">'[1]Mon-Day 1-S1'!#REF!</definedName>
    <definedName name="StartTime" localSheetId="22">'[1]Mon-Day 1-S1'!#REF!</definedName>
    <definedName name="StartTime" localSheetId="18">'[1]Mon-Day 1-S1'!#REF!</definedName>
    <definedName name="StartTime" localSheetId="17">'[1]Mon-Day 1-S1'!#REF!</definedName>
    <definedName name="StartTime" localSheetId="7">'Thu-Day 4'!#REF!</definedName>
    <definedName name="StartTime" localSheetId="5">'Tue-Day 2'!#REF!</definedName>
    <definedName name="StartTime" localSheetId="6">'Wed-Day 3'!#REF!</definedName>
    <definedName name="WorkweekHours" localSheetId="23">April!$C$6</definedName>
    <definedName name="WorkweekHours" localSheetId="19">December!$C$6</definedName>
    <definedName name="WorkweekHours" localSheetId="21">February!$C$6</definedName>
    <definedName name="WorkweekHours" localSheetId="20">January!$C$6</definedName>
    <definedName name="WorkweekHours" localSheetId="22">March!$C$6</definedName>
    <definedName name="WorkweekHours" localSheetId="18">November!$C$6</definedName>
    <definedName name="WorkweekHours" localSheetId="17">October!$C$6</definedName>
    <definedName name="WorkweekHours" localSheetId="16">September!$C$6</definedName>
    <definedName name="zxcv" localSheetId="23">TimeSheet_August[[#Headers],[Date(s)]]</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6" i="3" l="1"/>
  <c r="E15" i="3"/>
  <c r="E14" i="3"/>
  <c r="E13" i="3"/>
  <c r="E12" i="3"/>
  <c r="F24" i="51"/>
  <c r="C21" i="48"/>
  <c r="C8" i="48"/>
  <c r="C8" i="47"/>
  <c r="H8" i="47"/>
  <c r="A8" i="47" s="1"/>
  <c r="C8" i="46"/>
  <c r="H8" i="46" s="1"/>
  <c r="A8" i="46" s="1"/>
  <c r="A8" i="45"/>
  <c r="H8" i="45"/>
  <c r="H8" i="44"/>
  <c r="A8" i="44" s="1"/>
  <c r="H8" i="43"/>
  <c r="A8" i="43" s="1"/>
  <c r="H8" i="41"/>
  <c r="A8" i="41" s="1"/>
  <c r="H29" i="40"/>
  <c r="H8" i="40"/>
  <c r="A8" i="40" s="1"/>
  <c r="H8" i="38"/>
  <c r="A8" i="38" s="1"/>
  <c r="J35" i="44"/>
  <c r="K35" i="44"/>
  <c r="L35" i="44" s="1"/>
  <c r="C8" i="38"/>
  <c r="C13" i="58"/>
  <c r="C8" i="45" s="1"/>
  <c r="M3" i="58"/>
  <c r="M4" i="58" s="1"/>
  <c r="M5" i="58" s="1"/>
  <c r="M6" i="58" s="1"/>
  <c r="M7" i="58" s="1"/>
  <c r="M8" i="58" s="1"/>
  <c r="M9" i="58" s="1"/>
  <c r="M10" i="58" s="1"/>
  <c r="M11" i="58" s="1"/>
  <c r="M12" i="58" s="1"/>
  <c r="M13" i="58" s="1"/>
  <c r="M14" i="58" s="1"/>
  <c r="M15" i="58" s="1"/>
  <c r="M16" i="58" s="1"/>
  <c r="M17" i="58" s="1"/>
  <c r="M18" i="58" s="1"/>
  <c r="M19" i="58" s="1"/>
  <c r="M20" i="58" s="1"/>
  <c r="M21" i="58" s="1"/>
  <c r="M22" i="58" s="1"/>
  <c r="M23" i="58" s="1"/>
  <c r="M24" i="58" s="1"/>
  <c r="M25" i="58" s="1"/>
  <c r="M26" i="58" s="1"/>
  <c r="M27" i="58" s="1"/>
  <c r="M28" i="58" s="1"/>
  <c r="M29" i="58" s="1"/>
  <c r="M30" i="58" s="1"/>
  <c r="M31" i="58" s="1"/>
  <c r="M32" i="58" s="1"/>
  <c r="M33" i="58" s="1"/>
  <c r="M34" i="58" s="1"/>
  <c r="M35" i="58" s="1"/>
  <c r="M36" i="58" s="1"/>
  <c r="M37" i="58" s="1"/>
  <c r="M38" i="58" s="1"/>
  <c r="M39" i="58" s="1"/>
  <c r="M40" i="58" s="1"/>
  <c r="M41" i="58" s="1"/>
  <c r="M42" i="58" s="1"/>
  <c r="M43" i="58" s="1"/>
  <c r="M44" i="58" s="1"/>
  <c r="M45" i="58" s="1"/>
  <c r="M46" i="58" s="1"/>
  <c r="M47" i="58" s="1"/>
  <c r="M48" i="58" s="1"/>
  <c r="M49" i="58" s="1"/>
  <c r="M50" i="58" s="1"/>
  <c r="M51" i="58" s="1"/>
  <c r="M52" i="58" s="1"/>
  <c r="M53" i="58" s="1"/>
  <c r="M54" i="58" s="1"/>
  <c r="M55" i="58" s="1"/>
  <c r="M56" i="58" s="1"/>
  <c r="M57" i="58" s="1"/>
  <c r="M58" i="58" s="1"/>
  <c r="M59" i="58" s="1"/>
  <c r="M60" i="58" s="1"/>
  <c r="M61" i="58" s="1"/>
  <c r="M62" i="58" s="1"/>
  <c r="M63" i="58" s="1"/>
  <c r="M64" i="58" s="1"/>
  <c r="M65" i="58" s="1"/>
  <c r="M66" i="58" s="1"/>
  <c r="M67" i="58" s="1"/>
  <c r="M68" i="58" s="1"/>
  <c r="M69" i="58" s="1"/>
  <c r="M70" i="58" s="1"/>
  <c r="M71" i="58" s="1"/>
  <c r="M72" i="58" s="1"/>
  <c r="M73" i="58" s="1"/>
  <c r="M74" i="58" s="1"/>
  <c r="M75" i="58" s="1"/>
  <c r="M76" i="58" s="1"/>
  <c r="M77" i="58" s="1"/>
  <c r="M78" i="58" s="1"/>
  <c r="M79" i="58" s="1"/>
  <c r="M80" i="58" s="1"/>
  <c r="M81" i="58" s="1"/>
  <c r="M82" i="58" s="1"/>
  <c r="M83" i="58" s="1"/>
  <c r="M84" i="58" s="1"/>
  <c r="M85" i="58" s="1"/>
  <c r="M86" i="58" s="1"/>
  <c r="M87" i="58" s="1"/>
  <c r="M88" i="58" s="1"/>
  <c r="M89" i="58" s="1"/>
  <c r="M90" i="58" s="1"/>
  <c r="M91" i="58" s="1"/>
  <c r="M92" i="58" s="1"/>
  <c r="M93" i="58" s="1"/>
  <c r="M94" i="58" s="1"/>
  <c r="M95" i="58" s="1"/>
  <c r="M96" i="58" s="1"/>
  <c r="M97" i="58" s="1"/>
  <c r="M98" i="58" s="1"/>
  <c r="M99" i="58" s="1"/>
  <c r="M100" i="58" s="1"/>
  <c r="M101" i="58" s="1"/>
  <c r="M102" i="58" s="1"/>
  <c r="M103" i="58" s="1"/>
  <c r="M104" i="58" s="1"/>
  <c r="M105" i="58" s="1"/>
  <c r="M106" i="58" s="1"/>
  <c r="M107" i="58" s="1"/>
  <c r="M108" i="58" s="1"/>
  <c r="M109" i="58" s="1"/>
  <c r="M110" i="58" s="1"/>
  <c r="M111" i="58" s="1"/>
  <c r="M112" i="58" s="1"/>
  <c r="M113" i="58" s="1"/>
  <c r="M114" i="58" s="1"/>
  <c r="M115" i="58" s="1"/>
  <c r="M116" i="58" s="1"/>
  <c r="M117" i="58" s="1"/>
  <c r="M118" i="58" s="1"/>
  <c r="M119" i="58" s="1"/>
  <c r="M120" i="58" s="1"/>
  <c r="M121" i="58" s="1"/>
  <c r="M122" i="58" s="1"/>
  <c r="M123" i="58" s="1"/>
  <c r="M124" i="58" s="1"/>
  <c r="M125" i="58" s="1"/>
  <c r="M126" i="58" s="1"/>
  <c r="M127" i="58" s="1"/>
  <c r="M128" i="58" s="1"/>
  <c r="M129" i="58" s="1"/>
  <c r="M130" i="58" s="1"/>
  <c r="M131" i="58" s="1"/>
  <c r="M132" i="58" s="1"/>
  <c r="M133" i="58" s="1"/>
  <c r="M134" i="58" s="1"/>
  <c r="M135" i="58" s="1"/>
  <c r="M136" i="58" s="1"/>
  <c r="M137" i="58" s="1"/>
  <c r="M138" i="58" s="1"/>
  <c r="M139" i="58" s="1"/>
  <c r="M140" i="58" s="1"/>
  <c r="M141" i="58" s="1"/>
  <c r="M142" i="58" s="1"/>
  <c r="M143" i="58" s="1"/>
  <c r="M144" i="58" s="1"/>
  <c r="M145" i="58" s="1"/>
  <c r="M146" i="58" s="1"/>
  <c r="M147" i="58" s="1"/>
  <c r="M148" i="58" s="1"/>
  <c r="M149" i="58" s="1"/>
  <c r="M150" i="58" s="1"/>
  <c r="M151" i="58" s="1"/>
  <c r="M152" i="58" s="1"/>
  <c r="M153" i="58" s="1"/>
  <c r="M154" i="58" s="1"/>
  <c r="M155" i="58" s="1"/>
  <c r="M156" i="58" s="1"/>
  <c r="M157" i="58" s="1"/>
  <c r="M158" i="58" s="1"/>
  <c r="M159" i="58" s="1"/>
  <c r="M160" i="58" s="1"/>
  <c r="M161" i="58" s="1"/>
  <c r="M162" i="58" s="1"/>
  <c r="M163" i="58" s="1"/>
  <c r="M164" i="58" s="1"/>
  <c r="M165" i="58" s="1"/>
  <c r="M166" i="58" s="1"/>
  <c r="M167" i="58" s="1"/>
  <c r="M168" i="58" s="1"/>
  <c r="M169" i="58" s="1"/>
  <c r="M170" i="58" s="1"/>
  <c r="M171" i="58" s="1"/>
  <c r="M172" i="58" s="1"/>
  <c r="M173" i="58" s="1"/>
  <c r="M174" i="58" s="1"/>
  <c r="M175" i="58" s="1"/>
  <c r="M176" i="58" s="1"/>
  <c r="M177" i="58" s="1"/>
  <c r="M178" i="58" s="1"/>
  <c r="M179" i="58" s="1"/>
  <c r="M180" i="58" s="1"/>
  <c r="M181" i="58" s="1"/>
  <c r="M182" i="58" s="1"/>
  <c r="M183" i="58" s="1"/>
  <c r="M184" i="58" s="1"/>
  <c r="M185" i="58" s="1"/>
  <c r="M186" i="58" s="1"/>
  <c r="M187" i="58" s="1"/>
  <c r="M188" i="58" s="1"/>
  <c r="M189" i="58" s="1"/>
  <c r="M190" i="58" s="1"/>
  <c r="M191" i="58" s="1"/>
  <c r="M192" i="58" s="1"/>
  <c r="M193" i="58" s="1"/>
  <c r="M194" i="58" s="1"/>
  <c r="M195" i="58" s="1"/>
  <c r="M196" i="58" s="1"/>
  <c r="M197" i="58" s="1"/>
  <c r="M198" i="58" s="1"/>
  <c r="M199" i="58" s="1"/>
  <c r="M200" i="58" s="1"/>
  <c r="M201" i="58" s="1"/>
  <c r="M202" i="58" s="1"/>
  <c r="M203" i="58" s="1"/>
  <c r="M204" i="58" s="1"/>
  <c r="M205" i="58" s="1"/>
  <c r="M206" i="58" s="1"/>
  <c r="M207" i="58" s="1"/>
  <c r="M208" i="58" s="1"/>
  <c r="M209" i="58" s="1"/>
  <c r="M210" i="58" s="1"/>
  <c r="M211" i="58" s="1"/>
  <c r="M212" i="58" s="1"/>
  <c r="M213" i="58" s="1"/>
  <c r="M214" i="58" s="1"/>
  <c r="M215" i="58" s="1"/>
  <c r="M216" i="58" s="1"/>
  <c r="M217" i="58" s="1"/>
  <c r="M218" i="58" s="1"/>
  <c r="M219" i="58" s="1"/>
  <c r="M220" i="58" s="1"/>
  <c r="M221" i="58" s="1"/>
  <c r="M222" i="58" s="1"/>
  <c r="M223" i="58" s="1"/>
  <c r="M224" i="58" s="1"/>
  <c r="M225" i="58" s="1"/>
  <c r="M226" i="58" s="1"/>
  <c r="M227" i="58" s="1"/>
  <c r="M228" i="58" s="1"/>
  <c r="M229" i="58" s="1"/>
  <c r="M230" i="58" s="1"/>
  <c r="M231" i="58" s="1"/>
  <c r="M232" i="58" s="1"/>
  <c r="M233" i="58" s="1"/>
  <c r="M234" i="58" s="1"/>
  <c r="M235" i="58" s="1"/>
  <c r="M236" i="58" s="1"/>
  <c r="M237" i="58" s="1"/>
  <c r="M238" i="58" s="1"/>
  <c r="M239" i="58" s="1"/>
  <c r="M240" i="58" s="1"/>
  <c r="M241" i="58" s="1"/>
  <c r="M242" i="58" s="1"/>
  <c r="M243" i="58" s="1"/>
  <c r="M244" i="58" s="1"/>
  <c r="M245" i="58" s="1"/>
  <c r="M246" i="58" s="1"/>
  <c r="M247" i="58" s="1"/>
  <c r="M248" i="58" s="1"/>
  <c r="M249" i="58" s="1"/>
  <c r="M250" i="58" s="1"/>
  <c r="M251" i="58" s="1"/>
  <c r="M252" i="58" s="1"/>
  <c r="M253" i="58" s="1"/>
  <c r="M254" i="58" s="1"/>
  <c r="M255" i="58" s="1"/>
  <c r="M256" i="58" s="1"/>
  <c r="M257" i="58" s="1"/>
  <c r="M258" i="58" s="1"/>
  <c r="M259" i="58" s="1"/>
  <c r="M260" i="58" s="1"/>
  <c r="M261" i="58" s="1"/>
  <c r="M262" i="58" s="1"/>
  <c r="M263" i="58" s="1"/>
  <c r="M264" i="58" s="1"/>
  <c r="M265" i="58" s="1"/>
  <c r="M266" i="58" s="1"/>
  <c r="M267" i="58" s="1"/>
  <c r="M268" i="58" s="1"/>
  <c r="M269" i="58" s="1"/>
  <c r="M270" i="58" s="1"/>
  <c r="M271" i="58" s="1"/>
  <c r="M272" i="58" s="1"/>
  <c r="M273" i="58" s="1"/>
  <c r="M274" i="58" s="1"/>
  <c r="M275" i="58" s="1"/>
  <c r="M276" i="58" s="1"/>
  <c r="M277" i="58" s="1"/>
  <c r="M278" i="58" s="1"/>
  <c r="M279" i="58" s="1"/>
  <c r="M280" i="58" s="1"/>
  <c r="M281" i="58" s="1"/>
  <c r="M282" i="58" s="1"/>
  <c r="M283" i="58" s="1"/>
  <c r="M284" i="58" s="1"/>
  <c r="M285" i="58" s="1"/>
  <c r="M286" i="58" s="1"/>
  <c r="M287" i="58" s="1"/>
  <c r="M288" i="58" s="1"/>
  <c r="M289" i="58" s="1"/>
  <c r="M290" i="58" s="1"/>
  <c r="M291" i="58" s="1"/>
  <c r="M292" i="58" s="1"/>
  <c r="M293" i="58" s="1"/>
  <c r="M294" i="58" s="1"/>
  <c r="M295" i="58" s="1"/>
  <c r="M296" i="58" s="1"/>
  <c r="M297" i="58" s="1"/>
  <c r="M298" i="58" s="1"/>
  <c r="M299" i="58" s="1"/>
  <c r="M300" i="58" s="1"/>
  <c r="M301" i="58" s="1"/>
  <c r="M302" i="58" s="1"/>
  <c r="M303" i="58" s="1"/>
  <c r="M304" i="58" s="1"/>
  <c r="M305" i="58" s="1"/>
  <c r="M306" i="58" s="1"/>
  <c r="M307" i="58" s="1"/>
  <c r="M308" i="58" s="1"/>
  <c r="M309" i="58" s="1"/>
  <c r="M310" i="58" s="1"/>
  <c r="M311" i="58" s="1"/>
  <c r="M312" i="58" s="1"/>
  <c r="M313" i="58" s="1"/>
  <c r="M314" i="58" s="1"/>
  <c r="M315" i="58" s="1"/>
  <c r="M316" i="58" s="1"/>
  <c r="M317" i="58" s="1"/>
  <c r="M318" i="58" s="1"/>
  <c r="M319" i="58" s="1"/>
  <c r="M320" i="58" s="1"/>
  <c r="M321" i="58" s="1"/>
  <c r="M322" i="58" s="1"/>
  <c r="M323" i="58" s="1"/>
  <c r="M324" i="58" s="1"/>
  <c r="M325" i="58" s="1"/>
  <c r="M326" i="58" s="1"/>
  <c r="M327" i="58" s="1"/>
  <c r="M328" i="58" s="1"/>
  <c r="M329" i="58" s="1"/>
  <c r="M330" i="58" s="1"/>
  <c r="M331" i="58" s="1"/>
  <c r="M332" i="58" s="1"/>
  <c r="M333" i="58" s="1"/>
  <c r="M334" i="58" s="1"/>
  <c r="M335" i="58" s="1"/>
  <c r="M336" i="58" s="1"/>
  <c r="M337" i="58" s="1"/>
  <c r="M338" i="58" s="1"/>
  <c r="M339" i="58" s="1"/>
  <c r="M340" i="58" s="1"/>
  <c r="M341" i="58" s="1"/>
  <c r="M342" i="58" s="1"/>
  <c r="M343" i="58" s="1"/>
  <c r="M344" i="58" s="1"/>
  <c r="M345" i="58" s="1"/>
  <c r="M346" i="58" s="1"/>
  <c r="M347" i="58" s="1"/>
  <c r="M348" i="58" s="1"/>
  <c r="M349" i="58" s="1"/>
  <c r="M350" i="58" s="1"/>
  <c r="M351" i="58" s="1"/>
  <c r="M352" i="58" s="1"/>
  <c r="M353" i="58" s="1"/>
  <c r="M354" i="58" s="1"/>
  <c r="M355" i="58" s="1"/>
  <c r="M356" i="58" s="1"/>
  <c r="M357" i="58" s="1"/>
  <c r="M358" i="58" s="1"/>
  <c r="M359" i="58" s="1"/>
  <c r="M360" i="58" s="1"/>
  <c r="M361" i="58" s="1"/>
  <c r="M362" i="58" s="1"/>
  <c r="M363" i="58" s="1"/>
  <c r="M364" i="58" s="1"/>
  <c r="M365" i="58" s="1"/>
  <c r="M366" i="58" s="1"/>
  <c r="M367" i="58" s="1"/>
  <c r="M368" i="58" s="1"/>
  <c r="M369" i="58" s="1"/>
  <c r="M370" i="58" s="1"/>
  <c r="M371" i="58" s="1"/>
  <c r="M372" i="58" s="1"/>
  <c r="M373" i="58" s="1"/>
  <c r="M374" i="58" s="1"/>
  <c r="M375" i="58" s="1"/>
  <c r="M376" i="58" s="1"/>
  <c r="M377" i="58" s="1"/>
  <c r="M378" i="58" s="1"/>
  <c r="M379" i="58" s="1"/>
  <c r="M380" i="58" s="1"/>
  <c r="M381" i="58" s="1"/>
  <c r="M382" i="58" s="1"/>
  <c r="M383" i="58" s="1"/>
  <c r="M384" i="58" s="1"/>
  <c r="M385" i="58" s="1"/>
  <c r="M386" i="58" s="1"/>
  <c r="M387" i="58" s="1"/>
  <c r="M388" i="58" s="1"/>
  <c r="M389" i="58" s="1"/>
  <c r="M390" i="58" s="1"/>
  <c r="M391" i="58" s="1"/>
  <c r="M392" i="58" s="1"/>
  <c r="M393" i="58" s="1"/>
  <c r="M394" i="58" s="1"/>
  <c r="M395" i="58" s="1"/>
  <c r="M396" i="58" s="1"/>
  <c r="M397" i="58" s="1"/>
  <c r="M398" i="58" s="1"/>
  <c r="C9" i="45" l="1"/>
  <c r="C9" i="38"/>
  <c r="A42" i="51"/>
  <c r="C10" i="45" l="1"/>
  <c r="H9" i="45"/>
  <c r="A9" i="45" s="1"/>
  <c r="C10" i="38"/>
  <c r="H9" i="38"/>
  <c r="A9" i="38" s="1"/>
  <c r="B42" i="51"/>
  <c r="C7" i="57"/>
  <c r="C6" i="57"/>
  <c r="C6" i="51" s="1"/>
  <c r="J26" i="42"/>
  <c r="J16" i="47"/>
  <c r="J36" i="43"/>
  <c r="G3" i="3"/>
  <c r="D4" i="38" s="1"/>
  <c r="B35" i="51"/>
  <c r="G2" i="3"/>
  <c r="E2" i="49" s="1"/>
  <c r="F4" i="49" s="1"/>
  <c r="E2" i="47"/>
  <c r="F4" i="47" s="1"/>
  <c r="E2" i="41"/>
  <c r="F4" i="41" s="1"/>
  <c r="E2" i="45"/>
  <c r="F4" i="45" s="1"/>
  <c r="C24" i="51"/>
  <c r="C26" i="51"/>
  <c r="C25" i="51"/>
  <c r="C27" i="51"/>
  <c r="C28" i="51"/>
  <c r="C29" i="51"/>
  <c r="C30" i="51"/>
  <c r="C31" i="51"/>
  <c r="C32" i="51"/>
  <c r="C33" i="51"/>
  <c r="C34" i="51"/>
  <c r="G6" i="51"/>
  <c r="D2" i="3"/>
  <c r="D1" i="3"/>
  <c r="D2" i="42" s="1"/>
  <c r="C5" i="51"/>
  <c r="C4" i="51"/>
  <c r="F2" i="51"/>
  <c r="F1" i="51"/>
  <c r="K36" i="44"/>
  <c r="L36" i="44" s="1"/>
  <c r="J36" i="44"/>
  <c r="E11" i="3"/>
  <c r="E10" i="3"/>
  <c r="E9" i="3"/>
  <c r="E8" i="3"/>
  <c r="E7" i="3"/>
  <c r="E6" i="3"/>
  <c r="D10" i="51"/>
  <c r="D19" i="51"/>
  <c r="D20" i="51"/>
  <c r="D18" i="51"/>
  <c r="D17" i="51"/>
  <c r="D16" i="51"/>
  <c r="D11" i="51"/>
  <c r="D12" i="51"/>
  <c r="D13" i="51"/>
  <c r="D14" i="51"/>
  <c r="D15" i="51"/>
  <c r="K14" i="38"/>
  <c r="L14" i="38" s="1"/>
  <c r="K12" i="40"/>
  <c r="L12" i="40" s="1"/>
  <c r="K19" i="40"/>
  <c r="L19" i="40" s="1"/>
  <c r="K26" i="40"/>
  <c r="L26" i="40" s="1"/>
  <c r="K33" i="40"/>
  <c r="L33" i="40" s="1"/>
  <c r="K15" i="40"/>
  <c r="L15" i="40" s="1"/>
  <c r="K21" i="40"/>
  <c r="L21" i="40" s="1"/>
  <c r="K28" i="40"/>
  <c r="L28" i="40" s="1"/>
  <c r="K35" i="40"/>
  <c r="L35" i="40" s="1"/>
  <c r="K8" i="40"/>
  <c r="L8" i="40" s="1"/>
  <c r="K9" i="40"/>
  <c r="L9" i="40" s="1"/>
  <c r="K10" i="40"/>
  <c r="L10" i="40" s="1"/>
  <c r="K11" i="40"/>
  <c r="L11" i="40" s="1"/>
  <c r="K13" i="40"/>
  <c r="L13" i="40" s="1"/>
  <c r="K14" i="40"/>
  <c r="L14" i="40" s="1"/>
  <c r="K16" i="40"/>
  <c r="L16" i="40" s="1"/>
  <c r="K17" i="40"/>
  <c r="L17" i="40" s="1"/>
  <c r="K18" i="40"/>
  <c r="L18" i="40" s="1"/>
  <c r="K20" i="40"/>
  <c r="L20" i="40" s="1"/>
  <c r="K22" i="40"/>
  <c r="L22" i="40" s="1"/>
  <c r="K23" i="40"/>
  <c r="L23" i="40" s="1"/>
  <c r="K24" i="40"/>
  <c r="L24" i="40" s="1"/>
  <c r="K25" i="40"/>
  <c r="L25" i="40" s="1"/>
  <c r="K27" i="40"/>
  <c r="L27" i="40" s="1"/>
  <c r="K29" i="40"/>
  <c r="L29" i="40" s="1"/>
  <c r="K30" i="40"/>
  <c r="L30" i="40" s="1"/>
  <c r="K31" i="40"/>
  <c r="L31" i="40" s="1"/>
  <c r="K32" i="40"/>
  <c r="L32" i="40" s="1"/>
  <c r="K34" i="40"/>
  <c r="L34" i="40" s="1"/>
  <c r="K36" i="40"/>
  <c r="L36" i="40" s="1"/>
  <c r="K37" i="40"/>
  <c r="L37" i="40" s="1"/>
  <c r="K38" i="40"/>
  <c r="L38" i="40" s="1"/>
  <c r="K8" i="38"/>
  <c r="L8" i="38" s="1"/>
  <c r="K9" i="38"/>
  <c r="L9" i="38" s="1"/>
  <c r="K10" i="38"/>
  <c r="L10" i="38" s="1"/>
  <c r="K11" i="38"/>
  <c r="L11" i="38" s="1"/>
  <c r="K12" i="38"/>
  <c r="L12" i="38" s="1"/>
  <c r="K13" i="38"/>
  <c r="L13" i="38" s="1"/>
  <c r="K15" i="38"/>
  <c r="L15" i="38" s="1"/>
  <c r="K16" i="38"/>
  <c r="L16" i="38" s="1"/>
  <c r="K17" i="38"/>
  <c r="L17" i="38" s="1"/>
  <c r="K18" i="38"/>
  <c r="L18" i="38" s="1"/>
  <c r="K19" i="38"/>
  <c r="L19" i="38" s="1"/>
  <c r="K20" i="38"/>
  <c r="L20" i="38" s="1"/>
  <c r="K21" i="38"/>
  <c r="L21" i="38" s="1"/>
  <c r="K22" i="38"/>
  <c r="L22" i="38" s="1"/>
  <c r="K23" i="38"/>
  <c r="L23" i="38" s="1"/>
  <c r="K24" i="38"/>
  <c r="L24" i="38" s="1"/>
  <c r="K25" i="38"/>
  <c r="L25" i="38" s="1"/>
  <c r="K26" i="38"/>
  <c r="L26" i="38" s="1"/>
  <c r="K27" i="38"/>
  <c r="L27" i="38" s="1"/>
  <c r="K28" i="38"/>
  <c r="L28" i="38" s="1"/>
  <c r="K29" i="38"/>
  <c r="L29" i="38" s="1"/>
  <c r="K30" i="38"/>
  <c r="L30" i="38" s="1"/>
  <c r="K31" i="38"/>
  <c r="L31" i="38" s="1"/>
  <c r="K32" i="38"/>
  <c r="L32" i="38" s="1"/>
  <c r="K33" i="38"/>
  <c r="L33" i="38" s="1"/>
  <c r="K34" i="38"/>
  <c r="L34" i="38" s="1"/>
  <c r="K35" i="38"/>
  <c r="L35" i="38" s="1"/>
  <c r="K36" i="38"/>
  <c r="L36" i="38" s="1"/>
  <c r="K37" i="38"/>
  <c r="L37" i="38" s="1"/>
  <c r="K38" i="38"/>
  <c r="L38" i="38" s="1"/>
  <c r="K8" i="39"/>
  <c r="L8" i="39" s="1"/>
  <c r="K9" i="39"/>
  <c r="L9" i="39" s="1"/>
  <c r="K10" i="39"/>
  <c r="L10" i="39" s="1"/>
  <c r="K11" i="39"/>
  <c r="L11" i="39" s="1"/>
  <c r="K12" i="39"/>
  <c r="L12" i="39" s="1"/>
  <c r="K13" i="39"/>
  <c r="L13" i="39" s="1"/>
  <c r="K14" i="39"/>
  <c r="L14" i="39" s="1"/>
  <c r="K15" i="39"/>
  <c r="L15" i="39" s="1"/>
  <c r="K16" i="39"/>
  <c r="L16" i="39" s="1"/>
  <c r="K17" i="39"/>
  <c r="L17" i="39" s="1"/>
  <c r="K18" i="39"/>
  <c r="L18" i="39" s="1"/>
  <c r="K19" i="39"/>
  <c r="L19" i="39" s="1"/>
  <c r="K20" i="39"/>
  <c r="L20" i="39" s="1"/>
  <c r="K21" i="39"/>
  <c r="L21" i="39" s="1"/>
  <c r="K22" i="39"/>
  <c r="L22" i="39" s="1"/>
  <c r="K23" i="39"/>
  <c r="L23" i="39" s="1"/>
  <c r="K24" i="39"/>
  <c r="L24" i="39" s="1"/>
  <c r="K25" i="39"/>
  <c r="L25" i="39" s="1"/>
  <c r="K26" i="39"/>
  <c r="L26" i="39" s="1"/>
  <c r="K27" i="39"/>
  <c r="L27" i="39" s="1"/>
  <c r="K28" i="39"/>
  <c r="L28" i="39" s="1"/>
  <c r="K29" i="39"/>
  <c r="L29" i="39" s="1"/>
  <c r="K30" i="39"/>
  <c r="L30" i="39" s="1"/>
  <c r="K31" i="39"/>
  <c r="L31" i="39" s="1"/>
  <c r="K32" i="39"/>
  <c r="L32" i="39" s="1"/>
  <c r="K33" i="39"/>
  <c r="L33" i="39" s="1"/>
  <c r="K34" i="39"/>
  <c r="L34" i="39" s="1"/>
  <c r="K35" i="39"/>
  <c r="L35" i="39" s="1"/>
  <c r="K36" i="39"/>
  <c r="L36" i="39" s="1"/>
  <c r="K37" i="39"/>
  <c r="L37" i="39" s="1"/>
  <c r="K8" i="41"/>
  <c r="L8" i="41" s="1"/>
  <c r="K9" i="41"/>
  <c r="L9" i="41" s="1"/>
  <c r="K10" i="41"/>
  <c r="L10" i="41" s="1"/>
  <c r="K11" i="41"/>
  <c r="L11" i="41" s="1"/>
  <c r="K12" i="41"/>
  <c r="L12" i="41" s="1"/>
  <c r="K13" i="41"/>
  <c r="L13" i="41" s="1"/>
  <c r="K14" i="41"/>
  <c r="L14" i="41" s="1"/>
  <c r="K15" i="41"/>
  <c r="L15" i="41" s="1"/>
  <c r="K16" i="41"/>
  <c r="L16" i="41" s="1"/>
  <c r="K17" i="41"/>
  <c r="L17" i="41" s="1"/>
  <c r="K18" i="41"/>
  <c r="L18" i="41" s="1"/>
  <c r="K19" i="41"/>
  <c r="L19" i="41" s="1"/>
  <c r="K20" i="41"/>
  <c r="L20" i="41" s="1"/>
  <c r="K21" i="41"/>
  <c r="L21" i="41" s="1"/>
  <c r="K22" i="41"/>
  <c r="L22" i="41" s="1"/>
  <c r="K23" i="41"/>
  <c r="L23" i="41" s="1"/>
  <c r="K24" i="41"/>
  <c r="L24" i="41" s="1"/>
  <c r="K25" i="41"/>
  <c r="L25" i="41" s="1"/>
  <c r="K26" i="41"/>
  <c r="L26" i="41" s="1"/>
  <c r="K27" i="41"/>
  <c r="L27" i="41" s="1"/>
  <c r="K28" i="41"/>
  <c r="L28" i="41" s="1"/>
  <c r="K29" i="41"/>
  <c r="L29" i="41" s="1"/>
  <c r="K30" i="41"/>
  <c r="L30" i="41" s="1"/>
  <c r="K31" i="41"/>
  <c r="L31" i="41" s="1"/>
  <c r="K32" i="41"/>
  <c r="L32" i="41" s="1"/>
  <c r="K33" i="41"/>
  <c r="L33" i="41" s="1"/>
  <c r="K34" i="41"/>
  <c r="L34" i="41" s="1"/>
  <c r="K35" i="41"/>
  <c r="L35" i="41" s="1"/>
  <c r="K36" i="41"/>
  <c r="L36" i="41" s="1"/>
  <c r="K37" i="41"/>
  <c r="L37" i="41" s="1"/>
  <c r="K8" i="42"/>
  <c r="L8" i="42" s="1"/>
  <c r="K9" i="42"/>
  <c r="L9" i="42" s="1"/>
  <c r="K10" i="42"/>
  <c r="L10" i="42" s="1"/>
  <c r="K11" i="42"/>
  <c r="L11" i="42" s="1"/>
  <c r="K12" i="42"/>
  <c r="L12" i="42" s="1"/>
  <c r="K13" i="42"/>
  <c r="L13" i="42" s="1"/>
  <c r="K14" i="42"/>
  <c r="L14" i="42" s="1"/>
  <c r="K15" i="42"/>
  <c r="L15" i="42" s="1"/>
  <c r="K16" i="42"/>
  <c r="L16" i="42" s="1"/>
  <c r="K17" i="42"/>
  <c r="L17" i="42" s="1"/>
  <c r="K18" i="42"/>
  <c r="L18" i="42" s="1"/>
  <c r="K19" i="42"/>
  <c r="L19" i="42" s="1"/>
  <c r="K20" i="42"/>
  <c r="L20" i="42" s="1"/>
  <c r="K21" i="42"/>
  <c r="L21" i="42" s="1"/>
  <c r="K22" i="42"/>
  <c r="L22" i="42" s="1"/>
  <c r="K23" i="42"/>
  <c r="L23" i="42" s="1"/>
  <c r="K24" i="42"/>
  <c r="L24" i="42" s="1"/>
  <c r="K25" i="42"/>
  <c r="L25" i="42" s="1"/>
  <c r="K26" i="42"/>
  <c r="L26" i="42" s="1"/>
  <c r="K27" i="42"/>
  <c r="L27" i="42" s="1"/>
  <c r="K28" i="42"/>
  <c r="L28" i="42" s="1"/>
  <c r="K29" i="42"/>
  <c r="L29" i="42" s="1"/>
  <c r="K30" i="42"/>
  <c r="L30" i="42" s="1"/>
  <c r="K31" i="42"/>
  <c r="L31" i="42" s="1"/>
  <c r="K32" i="42"/>
  <c r="L32" i="42" s="1"/>
  <c r="K33" i="42"/>
  <c r="L33" i="42" s="1"/>
  <c r="K34" i="42"/>
  <c r="L34" i="42" s="1"/>
  <c r="K35" i="42"/>
  <c r="L35" i="42" s="1"/>
  <c r="K36" i="42"/>
  <c r="L36" i="42" s="1"/>
  <c r="K37" i="42"/>
  <c r="L37" i="42" s="1"/>
  <c r="K38" i="42"/>
  <c r="L38" i="42" s="1"/>
  <c r="K8" i="43"/>
  <c r="L8" i="43" s="1"/>
  <c r="K9" i="43"/>
  <c r="L9" i="43" s="1"/>
  <c r="K10" i="43"/>
  <c r="L10" i="43" s="1"/>
  <c r="K11" i="43"/>
  <c r="L11" i="43" s="1"/>
  <c r="K12" i="43"/>
  <c r="L12" i="43" s="1"/>
  <c r="K13" i="43"/>
  <c r="L13" i="43" s="1"/>
  <c r="K14" i="43"/>
  <c r="L14" i="43" s="1"/>
  <c r="K15" i="43"/>
  <c r="L15" i="43" s="1"/>
  <c r="K16" i="43"/>
  <c r="L16" i="43" s="1"/>
  <c r="K17" i="43"/>
  <c r="L17" i="43" s="1"/>
  <c r="K18" i="43"/>
  <c r="L18" i="43" s="1"/>
  <c r="K19" i="43"/>
  <c r="L19" i="43" s="1"/>
  <c r="K20" i="43"/>
  <c r="L20" i="43" s="1"/>
  <c r="K21" i="43"/>
  <c r="L21" i="43" s="1"/>
  <c r="K22" i="43"/>
  <c r="L22" i="43" s="1"/>
  <c r="K23" i="43"/>
  <c r="L23" i="43" s="1"/>
  <c r="K24" i="43"/>
  <c r="L24" i="43" s="1"/>
  <c r="K25" i="43"/>
  <c r="L25" i="43" s="1"/>
  <c r="K26" i="43"/>
  <c r="L26" i="43" s="1"/>
  <c r="K27" i="43"/>
  <c r="L27" i="43" s="1"/>
  <c r="K28" i="43"/>
  <c r="L28" i="43" s="1"/>
  <c r="K29" i="43"/>
  <c r="L29" i="43" s="1"/>
  <c r="K30" i="43"/>
  <c r="L30" i="43" s="1"/>
  <c r="K31" i="43"/>
  <c r="L31" i="43" s="1"/>
  <c r="K32" i="43"/>
  <c r="L32" i="43" s="1"/>
  <c r="K33" i="43"/>
  <c r="L33" i="43" s="1"/>
  <c r="K34" i="43"/>
  <c r="L34" i="43" s="1"/>
  <c r="K35" i="43"/>
  <c r="L35" i="43" s="1"/>
  <c r="K36" i="43"/>
  <c r="L36" i="43" s="1"/>
  <c r="K37" i="43"/>
  <c r="L37" i="43" s="1"/>
  <c r="K38" i="43"/>
  <c r="L38" i="43" s="1"/>
  <c r="K8" i="44"/>
  <c r="L8" i="44" s="1"/>
  <c r="K9" i="44"/>
  <c r="L9" i="44" s="1"/>
  <c r="K10" i="44"/>
  <c r="L10" i="44" s="1"/>
  <c r="K11" i="44"/>
  <c r="L11" i="44" s="1"/>
  <c r="K12" i="44"/>
  <c r="L12" i="44" s="1"/>
  <c r="K13" i="44"/>
  <c r="L13" i="44" s="1"/>
  <c r="K14" i="44"/>
  <c r="L14" i="44" s="1"/>
  <c r="K15" i="44"/>
  <c r="L15" i="44" s="1"/>
  <c r="K16" i="44"/>
  <c r="L16" i="44" s="1"/>
  <c r="K17" i="44"/>
  <c r="L17" i="44" s="1"/>
  <c r="K18" i="44"/>
  <c r="L18" i="44" s="1"/>
  <c r="K19" i="44"/>
  <c r="L19" i="44" s="1"/>
  <c r="K20" i="44"/>
  <c r="L20" i="44" s="1"/>
  <c r="K21" i="44"/>
  <c r="L21" i="44" s="1"/>
  <c r="K22" i="44"/>
  <c r="L22" i="44" s="1"/>
  <c r="K23" i="44"/>
  <c r="L23" i="44" s="1"/>
  <c r="K24" i="44"/>
  <c r="L24" i="44" s="1"/>
  <c r="K25" i="44"/>
  <c r="L25" i="44" s="1"/>
  <c r="K26" i="44"/>
  <c r="L26" i="44" s="1"/>
  <c r="K27" i="44"/>
  <c r="L27" i="44" s="1"/>
  <c r="K28" i="44"/>
  <c r="L28" i="44" s="1"/>
  <c r="K29" i="44"/>
  <c r="L29" i="44" s="1"/>
  <c r="K30" i="44"/>
  <c r="L30" i="44" s="1"/>
  <c r="K31" i="44"/>
  <c r="L31" i="44" s="1"/>
  <c r="K32" i="44"/>
  <c r="L32" i="44" s="1"/>
  <c r="K33" i="44"/>
  <c r="L33" i="44" s="1"/>
  <c r="K34" i="44"/>
  <c r="L34" i="44" s="1"/>
  <c r="D3" i="49"/>
  <c r="D4" i="49"/>
  <c r="D4" i="48"/>
  <c r="D4" i="47"/>
  <c r="D4" i="46"/>
  <c r="D4" i="45"/>
  <c r="D4" i="44"/>
  <c r="D4" i="43"/>
  <c r="D4" i="42"/>
  <c r="D4" i="41"/>
  <c r="D4" i="40"/>
  <c r="D4" i="39"/>
  <c r="E6" i="1"/>
  <c r="F6" i="1" s="1"/>
  <c r="E8" i="1"/>
  <c r="F8" i="1" s="1"/>
  <c r="E10" i="1"/>
  <c r="F10" i="1" s="1"/>
  <c r="E14" i="1"/>
  <c r="F14" i="1" s="1"/>
  <c r="E16" i="1"/>
  <c r="F16" i="1" s="1"/>
  <c r="E21" i="1"/>
  <c r="F21" i="1" s="1"/>
  <c r="E26" i="1"/>
  <c r="F26" i="1" s="1"/>
  <c r="E30" i="1"/>
  <c r="F30" i="1" s="1"/>
  <c r="E32" i="1"/>
  <c r="F32" i="1" s="1"/>
  <c r="E34" i="1"/>
  <c r="F34" i="1" s="1"/>
  <c r="E36" i="1"/>
  <c r="F36" i="1" s="1"/>
  <c r="G39" i="1"/>
  <c r="H39" i="1"/>
  <c r="E6" i="2"/>
  <c r="F6" i="2" s="1"/>
  <c r="E8" i="2"/>
  <c r="F8" i="2" s="1"/>
  <c r="E10" i="2"/>
  <c r="F10" i="2" s="1"/>
  <c r="E14" i="2"/>
  <c r="F14" i="2" s="1"/>
  <c r="E16" i="2"/>
  <c r="F16" i="2" s="1"/>
  <c r="E21" i="2"/>
  <c r="F21" i="2" s="1"/>
  <c r="E26" i="2"/>
  <c r="F26" i="2" s="1"/>
  <c r="E30" i="2"/>
  <c r="F30" i="2" s="1"/>
  <c r="E32" i="2"/>
  <c r="F32" i="2" s="1"/>
  <c r="E34" i="2"/>
  <c r="F34" i="2" s="1"/>
  <c r="E36" i="2"/>
  <c r="F36" i="2" s="1"/>
  <c r="G39" i="2"/>
  <c r="H39" i="2"/>
  <c r="E6" i="4"/>
  <c r="F6" i="4" s="1"/>
  <c r="E8" i="4"/>
  <c r="F8" i="4" s="1"/>
  <c r="E10" i="4"/>
  <c r="F10" i="4" s="1"/>
  <c r="E14" i="4"/>
  <c r="F14" i="4" s="1"/>
  <c r="E16" i="4"/>
  <c r="F16" i="4" s="1"/>
  <c r="E21" i="4"/>
  <c r="F21" i="4" s="1"/>
  <c r="E26" i="4"/>
  <c r="F26" i="4" s="1"/>
  <c r="E30" i="4"/>
  <c r="F30" i="4" s="1"/>
  <c r="E32" i="4"/>
  <c r="F32" i="4" s="1"/>
  <c r="E34" i="4"/>
  <c r="F34" i="4" s="1"/>
  <c r="E36" i="4"/>
  <c r="F36" i="4" s="1"/>
  <c r="G39" i="4"/>
  <c r="H39" i="4"/>
  <c r="E6" i="5"/>
  <c r="F6" i="5" s="1"/>
  <c r="E8" i="5"/>
  <c r="F8" i="5" s="1"/>
  <c r="E10" i="5"/>
  <c r="F10" i="5" s="1"/>
  <c r="E14" i="5"/>
  <c r="F14" i="5" s="1"/>
  <c r="E16" i="5"/>
  <c r="F16" i="5" s="1"/>
  <c r="E21" i="5"/>
  <c r="F21" i="5" s="1"/>
  <c r="E26" i="5"/>
  <c r="F26" i="5" s="1"/>
  <c r="E30" i="5"/>
  <c r="F30" i="5" s="1"/>
  <c r="E32" i="5"/>
  <c r="F32" i="5" s="1"/>
  <c r="E34" i="5"/>
  <c r="F34" i="5" s="1"/>
  <c r="E36" i="5"/>
  <c r="F36" i="5" s="1"/>
  <c r="G39" i="5"/>
  <c r="H39" i="5"/>
  <c r="E40" i="5" s="1"/>
  <c r="F2" i="5" s="1"/>
  <c r="D9" i="3" s="1"/>
  <c r="E6" i="6"/>
  <c r="F6" i="6" s="1"/>
  <c r="E8" i="6"/>
  <c r="F8" i="6" s="1"/>
  <c r="E10" i="6"/>
  <c r="F10" i="6" s="1"/>
  <c r="E14" i="6"/>
  <c r="F14" i="6" s="1"/>
  <c r="E16" i="6"/>
  <c r="F16" i="6" s="1"/>
  <c r="E21" i="6"/>
  <c r="F21" i="6"/>
  <c r="E26" i="6"/>
  <c r="F26" i="6"/>
  <c r="E30" i="6"/>
  <c r="F30" i="6" s="1"/>
  <c r="E32" i="6"/>
  <c r="F32" i="6" s="1"/>
  <c r="E34" i="6"/>
  <c r="F34" i="6" s="1"/>
  <c r="E36" i="6"/>
  <c r="F36" i="6" s="1"/>
  <c r="G39" i="6"/>
  <c r="H39" i="6"/>
  <c r="E6" i="7"/>
  <c r="F6" i="7" s="1"/>
  <c r="E8" i="7"/>
  <c r="F8" i="7" s="1"/>
  <c r="E10" i="7"/>
  <c r="F10" i="7" s="1"/>
  <c r="E14" i="7"/>
  <c r="F14" i="7" s="1"/>
  <c r="E16" i="7"/>
  <c r="F16" i="7" s="1"/>
  <c r="E21" i="7"/>
  <c r="F21" i="7" s="1"/>
  <c r="E26" i="7"/>
  <c r="F26" i="7" s="1"/>
  <c r="E30" i="7"/>
  <c r="F30" i="7" s="1"/>
  <c r="E32" i="7"/>
  <c r="F32" i="7" s="1"/>
  <c r="E34" i="7"/>
  <c r="F34" i="7" s="1"/>
  <c r="E36" i="7"/>
  <c r="F36" i="7" s="1"/>
  <c r="G39" i="7"/>
  <c r="H39" i="7"/>
  <c r="E6" i="23"/>
  <c r="F6" i="23" s="1"/>
  <c r="E8" i="23"/>
  <c r="F8" i="23" s="1"/>
  <c r="E10" i="23"/>
  <c r="F10" i="23" s="1"/>
  <c r="E14" i="23"/>
  <c r="F14" i="23" s="1"/>
  <c r="E16" i="23"/>
  <c r="F16" i="23" s="1"/>
  <c r="E21" i="23"/>
  <c r="F21" i="23" s="1"/>
  <c r="E26" i="23"/>
  <c r="F26" i="23" s="1"/>
  <c r="E30" i="23"/>
  <c r="F30" i="23" s="1"/>
  <c r="E32" i="23"/>
  <c r="F32" i="23" s="1"/>
  <c r="E34" i="23"/>
  <c r="F34" i="23" s="1"/>
  <c r="E36" i="23"/>
  <c r="F36" i="23" s="1"/>
  <c r="G39" i="23"/>
  <c r="H39" i="23"/>
  <c r="E6" i="24"/>
  <c r="F6" i="24" s="1"/>
  <c r="E8" i="24"/>
  <c r="F8" i="24" s="1"/>
  <c r="E10" i="24"/>
  <c r="F10" i="24" s="1"/>
  <c r="E14" i="24"/>
  <c r="F14" i="24" s="1"/>
  <c r="E16" i="24"/>
  <c r="F16" i="24" s="1"/>
  <c r="E21" i="24"/>
  <c r="F21" i="24" s="1"/>
  <c r="E26" i="24"/>
  <c r="F26" i="24" s="1"/>
  <c r="E30" i="24"/>
  <c r="F30" i="24" s="1"/>
  <c r="E32" i="24"/>
  <c r="F32" i="24" s="1"/>
  <c r="E34" i="24"/>
  <c r="F34" i="24" s="1"/>
  <c r="E36" i="24"/>
  <c r="F36" i="24" s="1"/>
  <c r="G39" i="24"/>
  <c r="H39" i="24"/>
  <c r="E6" i="25"/>
  <c r="F6" i="25" s="1"/>
  <c r="E8" i="25"/>
  <c r="F8" i="25" s="1"/>
  <c r="E10" i="25"/>
  <c r="F10" i="25" s="1"/>
  <c r="E14" i="25"/>
  <c r="F14" i="25" s="1"/>
  <c r="E16" i="25"/>
  <c r="F16" i="25" s="1"/>
  <c r="E21" i="25"/>
  <c r="F21" i="25"/>
  <c r="E26" i="25"/>
  <c r="F26" i="25" s="1"/>
  <c r="E30" i="25"/>
  <c r="F30" i="25" s="1"/>
  <c r="E32" i="25"/>
  <c r="F32" i="25" s="1"/>
  <c r="E34" i="25"/>
  <c r="F34" i="25" s="1"/>
  <c r="E36" i="25"/>
  <c r="F36" i="25" s="1"/>
  <c r="G39" i="25"/>
  <c r="E40" i="25" s="1"/>
  <c r="F2" i="25" s="1"/>
  <c r="D14" i="3" s="1"/>
  <c r="H39" i="25"/>
  <c r="E6" i="21"/>
  <c r="F6" i="21" s="1"/>
  <c r="E8" i="21"/>
  <c r="F8" i="21" s="1"/>
  <c r="E10" i="21"/>
  <c r="F10" i="21" s="1"/>
  <c r="E14" i="21"/>
  <c r="F14" i="21" s="1"/>
  <c r="E16" i="21"/>
  <c r="F16" i="21" s="1"/>
  <c r="E21" i="21"/>
  <c r="F21" i="21" s="1"/>
  <c r="E26" i="21"/>
  <c r="F26" i="21" s="1"/>
  <c r="E30" i="21"/>
  <c r="F30" i="21" s="1"/>
  <c r="E32" i="21"/>
  <c r="F32" i="21" s="1"/>
  <c r="E34" i="21"/>
  <c r="F34" i="21" s="1"/>
  <c r="E36" i="21"/>
  <c r="F36" i="21" s="1"/>
  <c r="G39" i="21"/>
  <c r="H39" i="21"/>
  <c r="E6" i="22"/>
  <c r="F6" i="22" s="1"/>
  <c r="E8" i="22"/>
  <c r="F8" i="22" s="1"/>
  <c r="E10" i="22"/>
  <c r="F10" i="22" s="1"/>
  <c r="E14" i="22"/>
  <c r="F14" i="22" s="1"/>
  <c r="E16" i="22"/>
  <c r="F16" i="22" s="1"/>
  <c r="E21" i="22"/>
  <c r="F21" i="22" s="1"/>
  <c r="E26" i="22"/>
  <c r="F26" i="22" s="1"/>
  <c r="E30" i="22"/>
  <c r="F30" i="22" s="1"/>
  <c r="E32" i="22"/>
  <c r="F32" i="22" s="1"/>
  <c r="E34" i="22"/>
  <c r="F34" i="22" s="1"/>
  <c r="E36" i="22"/>
  <c r="F36" i="22" s="1"/>
  <c r="G39" i="22"/>
  <c r="H39" i="22"/>
  <c r="K10" i="49"/>
  <c r="L10" i="49" s="1"/>
  <c r="K9" i="49"/>
  <c r="L9" i="49" s="1"/>
  <c r="K8" i="49"/>
  <c r="L8" i="49" s="1"/>
  <c r="J8" i="44"/>
  <c r="J9" i="44"/>
  <c r="J10" i="44"/>
  <c r="J11" i="44"/>
  <c r="J12" i="44"/>
  <c r="J13" i="44"/>
  <c r="J14" i="44"/>
  <c r="J15" i="44"/>
  <c r="J16" i="44"/>
  <c r="J17" i="44"/>
  <c r="J18" i="44"/>
  <c r="J19" i="44"/>
  <c r="J20" i="44"/>
  <c r="J21" i="44"/>
  <c r="J22" i="44"/>
  <c r="J23" i="44"/>
  <c r="J24" i="44"/>
  <c r="J25" i="44"/>
  <c r="J26" i="44"/>
  <c r="J27" i="44"/>
  <c r="J28" i="44"/>
  <c r="J29" i="44"/>
  <c r="J30" i="44"/>
  <c r="J31" i="44"/>
  <c r="J32" i="44"/>
  <c r="J33" i="44"/>
  <c r="J34" i="44"/>
  <c r="J28" i="45"/>
  <c r="J30" i="38"/>
  <c r="J31" i="38"/>
  <c r="J38" i="38"/>
  <c r="J33" i="38"/>
  <c r="J24" i="38"/>
  <c r="J17" i="38"/>
  <c r="J10" i="38"/>
  <c r="J12" i="38"/>
  <c r="J19" i="38"/>
  <c r="J26" i="38"/>
  <c r="J8" i="38"/>
  <c r="J9" i="38"/>
  <c r="J11" i="38"/>
  <c r="J13" i="38"/>
  <c r="J14" i="38"/>
  <c r="J15" i="38"/>
  <c r="J16" i="38"/>
  <c r="J18" i="38"/>
  <c r="J20" i="38"/>
  <c r="J21" i="38"/>
  <c r="J22" i="38"/>
  <c r="J23" i="38"/>
  <c r="J25" i="38"/>
  <c r="J27" i="38"/>
  <c r="J28" i="38"/>
  <c r="J29" i="38"/>
  <c r="J32" i="38"/>
  <c r="J34" i="38"/>
  <c r="J35" i="38"/>
  <c r="J36" i="38"/>
  <c r="J37" i="38"/>
  <c r="J35" i="39"/>
  <c r="J28" i="39"/>
  <c r="J21" i="39"/>
  <c r="J10" i="39"/>
  <c r="J16" i="39"/>
  <c r="J23" i="39"/>
  <c r="J14" i="39"/>
  <c r="J30" i="39"/>
  <c r="J8" i="39"/>
  <c r="J9" i="39"/>
  <c r="J11" i="39"/>
  <c r="J12" i="39"/>
  <c r="J13" i="39"/>
  <c r="J15" i="39"/>
  <c r="J17" i="39"/>
  <c r="J18" i="39"/>
  <c r="J19" i="39"/>
  <c r="J20" i="39"/>
  <c r="J22" i="39"/>
  <c r="J24" i="39"/>
  <c r="J25" i="39"/>
  <c r="J26" i="39"/>
  <c r="J27" i="39"/>
  <c r="J29" i="39"/>
  <c r="J31" i="39"/>
  <c r="J32" i="39"/>
  <c r="J33" i="39"/>
  <c r="J34" i="39"/>
  <c r="J36" i="39"/>
  <c r="J37" i="39"/>
  <c r="J37" i="41"/>
  <c r="J30" i="41"/>
  <c r="J23" i="41"/>
  <c r="J16" i="41"/>
  <c r="J9" i="41"/>
  <c r="J11" i="41"/>
  <c r="J25" i="41"/>
  <c r="J32" i="41"/>
  <c r="J8" i="41"/>
  <c r="J10" i="41"/>
  <c r="J12" i="41"/>
  <c r="J13" i="41"/>
  <c r="J14" i="41"/>
  <c r="J15" i="41"/>
  <c r="J17" i="41"/>
  <c r="J18" i="41"/>
  <c r="J19" i="41"/>
  <c r="J20" i="41"/>
  <c r="J21" i="41"/>
  <c r="J22" i="41"/>
  <c r="J24" i="41"/>
  <c r="J26" i="41"/>
  <c r="J27" i="41"/>
  <c r="J28" i="41"/>
  <c r="J29" i="41"/>
  <c r="J31" i="41"/>
  <c r="J33" i="41"/>
  <c r="J34" i="41"/>
  <c r="J35" i="41"/>
  <c r="J36" i="41"/>
  <c r="J21" i="42"/>
  <c r="J14" i="42"/>
  <c r="J9" i="42"/>
  <c r="J16" i="42"/>
  <c r="J23" i="42"/>
  <c r="J8" i="42"/>
  <c r="J10" i="42"/>
  <c r="J11" i="42"/>
  <c r="J12" i="42"/>
  <c r="J13" i="42"/>
  <c r="J15" i="42"/>
  <c r="J17" i="42"/>
  <c r="J18" i="42"/>
  <c r="J19" i="42"/>
  <c r="J20" i="42"/>
  <c r="J22" i="42"/>
  <c r="J24" i="42"/>
  <c r="J25" i="42"/>
  <c r="J27" i="42"/>
  <c r="J28" i="42"/>
  <c r="J29" i="42"/>
  <c r="J30" i="42"/>
  <c r="J31" i="42"/>
  <c r="J32" i="42"/>
  <c r="J33" i="42"/>
  <c r="J34" i="42"/>
  <c r="J35" i="42"/>
  <c r="J36" i="42"/>
  <c r="J37" i="42"/>
  <c r="J38" i="42"/>
  <c r="J32" i="43"/>
  <c r="J25" i="43"/>
  <c r="J18" i="43"/>
  <c r="J8" i="43"/>
  <c r="J9" i="43"/>
  <c r="J10" i="43"/>
  <c r="J11" i="43"/>
  <c r="J12" i="43"/>
  <c r="J13" i="43"/>
  <c r="J14" i="43"/>
  <c r="J15" i="43"/>
  <c r="J16" i="43"/>
  <c r="J17" i="43"/>
  <c r="J19" i="43"/>
  <c r="J20" i="43"/>
  <c r="J21" i="43"/>
  <c r="J22" i="43"/>
  <c r="J23" i="43"/>
  <c r="J24" i="43"/>
  <c r="J26" i="43"/>
  <c r="J27" i="43"/>
  <c r="J28" i="43"/>
  <c r="J29" i="43"/>
  <c r="J30" i="43"/>
  <c r="J31" i="43"/>
  <c r="J33" i="43"/>
  <c r="J34" i="43"/>
  <c r="J35" i="43"/>
  <c r="J37" i="43"/>
  <c r="J38" i="43"/>
  <c r="J35" i="45"/>
  <c r="J36" i="45"/>
  <c r="J29" i="45"/>
  <c r="J21" i="45"/>
  <c r="J22" i="45"/>
  <c r="J8" i="45"/>
  <c r="J14" i="45"/>
  <c r="J15" i="45"/>
  <c r="J9" i="45"/>
  <c r="J10" i="45"/>
  <c r="J16" i="45"/>
  <c r="J17" i="45"/>
  <c r="J23" i="45"/>
  <c r="J24" i="45"/>
  <c r="J30" i="45"/>
  <c r="J31" i="45"/>
  <c r="J37" i="45"/>
  <c r="J38" i="45"/>
  <c r="J11" i="45"/>
  <c r="J12" i="45"/>
  <c r="J13" i="45"/>
  <c r="J18" i="45"/>
  <c r="J19" i="45"/>
  <c r="J20" i="45"/>
  <c r="J25" i="45"/>
  <c r="J26" i="45"/>
  <c r="J27" i="45"/>
  <c r="J32" i="45"/>
  <c r="J33" i="45"/>
  <c r="J34" i="45"/>
  <c r="J25" i="46"/>
  <c r="J26" i="46"/>
  <c r="J32" i="46"/>
  <c r="J33" i="46"/>
  <c r="J18" i="46"/>
  <c r="J19" i="46"/>
  <c r="J11" i="46"/>
  <c r="J12" i="46"/>
  <c r="J13" i="46"/>
  <c r="J14" i="46"/>
  <c r="J20" i="46"/>
  <c r="J21" i="46"/>
  <c r="J27" i="46"/>
  <c r="J28" i="46"/>
  <c r="J34" i="46"/>
  <c r="J35" i="46"/>
  <c r="J8" i="46"/>
  <c r="J9" i="46"/>
  <c r="J10" i="46"/>
  <c r="J15" i="46"/>
  <c r="J16" i="46"/>
  <c r="J17" i="46"/>
  <c r="J22" i="46"/>
  <c r="J23" i="46"/>
  <c r="J24" i="46"/>
  <c r="J29" i="46"/>
  <c r="J30" i="46"/>
  <c r="J31" i="46"/>
  <c r="J36" i="46"/>
  <c r="J37" i="46"/>
  <c r="J37" i="47"/>
  <c r="J38" i="47"/>
  <c r="J30" i="47"/>
  <c r="J31" i="47"/>
  <c r="J23" i="47"/>
  <c r="J24" i="47"/>
  <c r="J17" i="47"/>
  <c r="J9" i="47"/>
  <c r="J10" i="47"/>
  <c r="J11" i="47"/>
  <c r="J12" i="47"/>
  <c r="J18" i="47"/>
  <c r="J19" i="47"/>
  <c r="J26" i="47"/>
  <c r="J27" i="47"/>
  <c r="J32" i="47"/>
  <c r="J33" i="47"/>
  <c r="J8" i="47"/>
  <c r="J13" i="47"/>
  <c r="J14" i="47"/>
  <c r="J15" i="47"/>
  <c r="J20" i="47"/>
  <c r="J21" i="47"/>
  <c r="J22" i="47"/>
  <c r="J25" i="47"/>
  <c r="J28" i="47"/>
  <c r="J29" i="47"/>
  <c r="J34" i="47"/>
  <c r="J35" i="47"/>
  <c r="J36" i="47"/>
  <c r="J34" i="48"/>
  <c r="J35" i="48"/>
  <c r="J27" i="48"/>
  <c r="J28" i="48"/>
  <c r="J20" i="48"/>
  <c r="J21" i="48"/>
  <c r="J13" i="48"/>
  <c r="J14" i="48"/>
  <c r="J8" i="48"/>
  <c r="J9" i="48"/>
  <c r="J15" i="48"/>
  <c r="J16" i="48"/>
  <c r="J22" i="48"/>
  <c r="J23" i="48"/>
  <c r="J29" i="48"/>
  <c r="J30" i="48"/>
  <c r="J10" i="48"/>
  <c r="J11" i="48"/>
  <c r="J12" i="48"/>
  <c r="J17" i="48"/>
  <c r="J18" i="48"/>
  <c r="J19" i="48"/>
  <c r="J24" i="48"/>
  <c r="J25" i="48"/>
  <c r="J26" i="48"/>
  <c r="J31" i="48"/>
  <c r="J32" i="48"/>
  <c r="J33" i="48"/>
  <c r="J36" i="48"/>
  <c r="J37" i="48"/>
  <c r="J32" i="49"/>
  <c r="J33" i="49"/>
  <c r="J25" i="49"/>
  <c r="J26" i="49"/>
  <c r="J18" i="49"/>
  <c r="J19" i="49"/>
  <c r="J11" i="49"/>
  <c r="J12" i="49"/>
  <c r="J13" i="49"/>
  <c r="J14" i="49"/>
  <c r="J8" i="49"/>
  <c r="J9" i="49"/>
  <c r="J20" i="49"/>
  <c r="J21" i="49"/>
  <c r="J27" i="49"/>
  <c r="J28" i="49"/>
  <c r="J34" i="49"/>
  <c r="J35" i="49"/>
  <c r="J10" i="49"/>
  <c r="J15" i="49"/>
  <c r="J16" i="49"/>
  <c r="J17" i="49"/>
  <c r="J22" i="49"/>
  <c r="J23" i="49"/>
  <c r="J24" i="49"/>
  <c r="J29" i="49"/>
  <c r="J30" i="49"/>
  <c r="J31" i="49"/>
  <c r="J36" i="49"/>
  <c r="J37" i="49"/>
  <c r="J38" i="49"/>
  <c r="J12" i="40"/>
  <c r="J19" i="40"/>
  <c r="J26" i="40"/>
  <c r="J33" i="40"/>
  <c r="J15" i="40"/>
  <c r="J21" i="40"/>
  <c r="J28" i="40"/>
  <c r="J35" i="40"/>
  <c r="J8" i="40"/>
  <c r="J9" i="40"/>
  <c r="J10" i="40"/>
  <c r="J11" i="40"/>
  <c r="J13" i="40"/>
  <c r="J14" i="40"/>
  <c r="J16" i="40"/>
  <c r="J17" i="40"/>
  <c r="J18" i="40"/>
  <c r="J20" i="40"/>
  <c r="J22" i="40"/>
  <c r="J23" i="40"/>
  <c r="J24" i="40"/>
  <c r="J25" i="40"/>
  <c r="J27" i="40"/>
  <c r="J29" i="40"/>
  <c r="J30" i="40"/>
  <c r="J31" i="40"/>
  <c r="J32" i="40"/>
  <c r="J34" i="40"/>
  <c r="J36" i="40"/>
  <c r="J37" i="40"/>
  <c r="J38" i="40"/>
  <c r="K8" i="45"/>
  <c r="L8" i="45" s="1"/>
  <c r="K9" i="45"/>
  <c r="L9" i="45" s="1"/>
  <c r="K10" i="45"/>
  <c r="L10" i="45" s="1"/>
  <c r="K11" i="45"/>
  <c r="L11" i="45" s="1"/>
  <c r="K12" i="45"/>
  <c r="L12" i="45" s="1"/>
  <c r="K13" i="45"/>
  <c r="L13" i="45" s="1"/>
  <c r="K14" i="45"/>
  <c r="L14" i="45" s="1"/>
  <c r="K15" i="45"/>
  <c r="L15" i="45" s="1"/>
  <c r="K16" i="45"/>
  <c r="L16" i="45" s="1"/>
  <c r="K17" i="45"/>
  <c r="L17" i="45" s="1"/>
  <c r="K18" i="45"/>
  <c r="L18" i="45" s="1"/>
  <c r="K19" i="45"/>
  <c r="L19" i="45" s="1"/>
  <c r="K20" i="45"/>
  <c r="L20" i="45" s="1"/>
  <c r="K21" i="45"/>
  <c r="L21" i="45" s="1"/>
  <c r="K22" i="45"/>
  <c r="L22" i="45" s="1"/>
  <c r="K23" i="45"/>
  <c r="L23" i="45" s="1"/>
  <c r="K24" i="45"/>
  <c r="L24" i="45" s="1"/>
  <c r="K25" i="45"/>
  <c r="L25" i="45" s="1"/>
  <c r="K26" i="45"/>
  <c r="L26" i="45" s="1"/>
  <c r="K27" i="45"/>
  <c r="L27" i="45" s="1"/>
  <c r="K28" i="45"/>
  <c r="L28" i="45" s="1"/>
  <c r="K29" i="45"/>
  <c r="L29" i="45" s="1"/>
  <c r="K30" i="45"/>
  <c r="L30" i="45" s="1"/>
  <c r="K31" i="45"/>
  <c r="L31" i="45" s="1"/>
  <c r="K32" i="45"/>
  <c r="L32" i="45" s="1"/>
  <c r="K33" i="45"/>
  <c r="L33" i="45" s="1"/>
  <c r="K34" i="45"/>
  <c r="L34" i="45" s="1"/>
  <c r="K35" i="45"/>
  <c r="L35" i="45" s="1"/>
  <c r="K36" i="45"/>
  <c r="L36" i="45" s="1"/>
  <c r="K37" i="45"/>
  <c r="L37" i="45" s="1"/>
  <c r="K38" i="45"/>
  <c r="L38" i="45" s="1"/>
  <c r="K8" i="46"/>
  <c r="L8" i="46" s="1"/>
  <c r="K9" i="46"/>
  <c r="L9" i="46" s="1"/>
  <c r="K10" i="46"/>
  <c r="L10" i="46" s="1"/>
  <c r="K11" i="46"/>
  <c r="L11" i="46" s="1"/>
  <c r="K12" i="46"/>
  <c r="L12" i="46" s="1"/>
  <c r="K13" i="46"/>
  <c r="L13" i="46" s="1"/>
  <c r="K14" i="46"/>
  <c r="L14" i="46" s="1"/>
  <c r="K15" i="46"/>
  <c r="L15" i="46" s="1"/>
  <c r="K16" i="46"/>
  <c r="L16" i="46" s="1"/>
  <c r="K17" i="46"/>
  <c r="L17" i="46" s="1"/>
  <c r="K18" i="46"/>
  <c r="L18" i="46" s="1"/>
  <c r="K19" i="46"/>
  <c r="L19" i="46" s="1"/>
  <c r="K20" i="46"/>
  <c r="L20" i="46" s="1"/>
  <c r="K21" i="46"/>
  <c r="L21" i="46" s="1"/>
  <c r="K22" i="46"/>
  <c r="L22" i="46" s="1"/>
  <c r="K23" i="46"/>
  <c r="L23" i="46" s="1"/>
  <c r="K24" i="46"/>
  <c r="L24" i="46" s="1"/>
  <c r="K25" i="46"/>
  <c r="L25" i="46" s="1"/>
  <c r="K26" i="46"/>
  <c r="L26" i="46" s="1"/>
  <c r="K27" i="46"/>
  <c r="L27" i="46" s="1"/>
  <c r="K28" i="46"/>
  <c r="L28" i="46" s="1"/>
  <c r="K29" i="46"/>
  <c r="L29" i="46" s="1"/>
  <c r="K30" i="46"/>
  <c r="L30" i="46" s="1"/>
  <c r="K31" i="46"/>
  <c r="L31" i="46" s="1"/>
  <c r="K32" i="46"/>
  <c r="L32" i="46" s="1"/>
  <c r="K33" i="46"/>
  <c r="L33" i="46" s="1"/>
  <c r="K34" i="46"/>
  <c r="L34" i="46" s="1"/>
  <c r="K35" i="46"/>
  <c r="L35" i="46" s="1"/>
  <c r="K36" i="46"/>
  <c r="L36" i="46" s="1"/>
  <c r="K37" i="46"/>
  <c r="L37" i="46" s="1"/>
  <c r="K8" i="47"/>
  <c r="L8" i="47" s="1"/>
  <c r="K9" i="47"/>
  <c r="L9" i="47" s="1"/>
  <c r="K10" i="47"/>
  <c r="L10" i="47" s="1"/>
  <c r="K11" i="47"/>
  <c r="L11" i="47" s="1"/>
  <c r="K12" i="47"/>
  <c r="L12" i="47" s="1"/>
  <c r="K13" i="47"/>
  <c r="L13" i="47" s="1"/>
  <c r="K14" i="47"/>
  <c r="L14" i="47" s="1"/>
  <c r="K15" i="47"/>
  <c r="L15" i="47" s="1"/>
  <c r="K16" i="47"/>
  <c r="L16" i="47" s="1"/>
  <c r="K17" i="47"/>
  <c r="L17" i="47" s="1"/>
  <c r="K18" i="47"/>
  <c r="L18" i="47" s="1"/>
  <c r="K19" i="47"/>
  <c r="L19" i="47" s="1"/>
  <c r="K20" i="47"/>
  <c r="L20" i="47" s="1"/>
  <c r="K21" i="47"/>
  <c r="L21" i="47" s="1"/>
  <c r="K22" i="47"/>
  <c r="L22" i="47" s="1"/>
  <c r="K23" i="47"/>
  <c r="L23" i="47" s="1"/>
  <c r="K24" i="47"/>
  <c r="L24" i="47" s="1"/>
  <c r="K25" i="47"/>
  <c r="L25" i="47" s="1"/>
  <c r="K26" i="47"/>
  <c r="L26" i="47" s="1"/>
  <c r="K27" i="47"/>
  <c r="L27" i="47" s="1"/>
  <c r="K28" i="47"/>
  <c r="L28" i="47" s="1"/>
  <c r="K29" i="47"/>
  <c r="L29" i="47" s="1"/>
  <c r="K30" i="47"/>
  <c r="L30" i="47" s="1"/>
  <c r="K31" i="47"/>
  <c r="L31" i="47" s="1"/>
  <c r="K32" i="47"/>
  <c r="L32" i="47" s="1"/>
  <c r="K33" i="47"/>
  <c r="L33" i="47" s="1"/>
  <c r="K34" i="47"/>
  <c r="L34" i="47" s="1"/>
  <c r="K35" i="47"/>
  <c r="L35" i="47" s="1"/>
  <c r="K36" i="47"/>
  <c r="L36" i="47" s="1"/>
  <c r="K37" i="47"/>
  <c r="L37" i="47" s="1"/>
  <c r="K38" i="47"/>
  <c r="L38" i="47" s="1"/>
  <c r="K8" i="48"/>
  <c r="L8" i="48" s="1"/>
  <c r="K9" i="48"/>
  <c r="L9" i="48" s="1"/>
  <c r="K10" i="48"/>
  <c r="L10" i="48" s="1"/>
  <c r="K11" i="48"/>
  <c r="L11" i="48" s="1"/>
  <c r="K12" i="48"/>
  <c r="L12" i="48" s="1"/>
  <c r="K13" i="48"/>
  <c r="L13" i="48" s="1"/>
  <c r="K14" i="48"/>
  <c r="L14" i="48" s="1"/>
  <c r="K15" i="48"/>
  <c r="L15" i="48" s="1"/>
  <c r="K16" i="48"/>
  <c r="L16" i="48" s="1"/>
  <c r="K17" i="48"/>
  <c r="L17" i="48" s="1"/>
  <c r="K18" i="48"/>
  <c r="L18" i="48" s="1"/>
  <c r="K19" i="48"/>
  <c r="L19" i="48" s="1"/>
  <c r="K20" i="48"/>
  <c r="L20" i="48" s="1"/>
  <c r="K21" i="48"/>
  <c r="L21" i="48" s="1"/>
  <c r="K22" i="48"/>
  <c r="L22" i="48" s="1"/>
  <c r="K23" i="48"/>
  <c r="L23" i="48" s="1"/>
  <c r="K24" i="48"/>
  <c r="L24" i="48" s="1"/>
  <c r="K25" i="48"/>
  <c r="L25" i="48" s="1"/>
  <c r="K26" i="48"/>
  <c r="L26" i="48" s="1"/>
  <c r="K27" i="48"/>
  <c r="L27" i="48" s="1"/>
  <c r="K28" i="48"/>
  <c r="L28" i="48" s="1"/>
  <c r="K29" i="48"/>
  <c r="L29" i="48" s="1"/>
  <c r="K30" i="48"/>
  <c r="L30" i="48" s="1"/>
  <c r="K31" i="48"/>
  <c r="L31" i="48" s="1"/>
  <c r="K32" i="48"/>
  <c r="L32" i="48" s="1"/>
  <c r="K33" i="48"/>
  <c r="L33" i="48" s="1"/>
  <c r="K34" i="48"/>
  <c r="L34" i="48" s="1"/>
  <c r="K35" i="48"/>
  <c r="L35" i="48" s="1"/>
  <c r="K36" i="48"/>
  <c r="L36" i="48" s="1"/>
  <c r="K37" i="48"/>
  <c r="L37" i="48" s="1"/>
  <c r="K11" i="49"/>
  <c r="L11" i="49" s="1"/>
  <c r="K12" i="49"/>
  <c r="L12" i="49" s="1"/>
  <c r="K13" i="49"/>
  <c r="L13" i="49" s="1"/>
  <c r="K14" i="49"/>
  <c r="L14" i="49" s="1"/>
  <c r="K15" i="49"/>
  <c r="L15" i="49" s="1"/>
  <c r="K16" i="49"/>
  <c r="L16" i="49" s="1"/>
  <c r="K17" i="49"/>
  <c r="L17" i="49" s="1"/>
  <c r="K18" i="49"/>
  <c r="L18" i="49" s="1"/>
  <c r="K19" i="49"/>
  <c r="L19" i="49" s="1"/>
  <c r="K20" i="49"/>
  <c r="L20" i="49" s="1"/>
  <c r="K21" i="49"/>
  <c r="L21" i="49" s="1"/>
  <c r="K22" i="49"/>
  <c r="L22" i="49" s="1"/>
  <c r="K23" i="49"/>
  <c r="L23" i="49" s="1"/>
  <c r="K24" i="49"/>
  <c r="L24" i="49" s="1"/>
  <c r="K25" i="49"/>
  <c r="L25" i="49" s="1"/>
  <c r="K26" i="49"/>
  <c r="L26" i="49" s="1"/>
  <c r="K27" i="49"/>
  <c r="L27" i="49" s="1"/>
  <c r="K28" i="49"/>
  <c r="L28" i="49" s="1"/>
  <c r="K29" i="49"/>
  <c r="L29" i="49" s="1"/>
  <c r="K30" i="49"/>
  <c r="L30" i="49" s="1"/>
  <c r="K31" i="49"/>
  <c r="L31" i="49" s="1"/>
  <c r="K32" i="49"/>
  <c r="L32" i="49" s="1"/>
  <c r="K33" i="49"/>
  <c r="L33" i="49" s="1"/>
  <c r="K34" i="49"/>
  <c r="L34" i="49" s="1"/>
  <c r="K35" i="49"/>
  <c r="L35" i="49" s="1"/>
  <c r="K36" i="49"/>
  <c r="L36" i="49" s="1"/>
  <c r="K37" i="49"/>
  <c r="L37" i="49" s="1"/>
  <c r="K38" i="49"/>
  <c r="L38" i="49" s="1"/>
  <c r="E38" i="25"/>
  <c r="B38" i="25"/>
  <c r="E37" i="25"/>
  <c r="B37" i="25"/>
  <c r="B36" i="25"/>
  <c r="E35" i="25"/>
  <c r="B35" i="25"/>
  <c r="B34" i="25"/>
  <c r="E33" i="25"/>
  <c r="B33" i="25"/>
  <c r="B32" i="25"/>
  <c r="E31" i="25"/>
  <c r="B31" i="25"/>
  <c r="B30" i="25"/>
  <c r="E29" i="25"/>
  <c r="B29" i="25"/>
  <c r="E28" i="25"/>
  <c r="B28" i="25"/>
  <c r="E27" i="25"/>
  <c r="B27" i="25"/>
  <c r="B26" i="25"/>
  <c r="E25" i="25"/>
  <c r="B25" i="25"/>
  <c r="E24" i="25"/>
  <c r="B24" i="25"/>
  <c r="E23" i="25"/>
  <c r="B23" i="25"/>
  <c r="E22" i="25"/>
  <c r="B22" i="25"/>
  <c r="B21" i="25"/>
  <c r="E20" i="25"/>
  <c r="B20" i="25"/>
  <c r="E19" i="25"/>
  <c r="B19" i="25"/>
  <c r="E18" i="25"/>
  <c r="B18" i="25"/>
  <c r="E17" i="25"/>
  <c r="B17" i="25"/>
  <c r="B16" i="25"/>
  <c r="E15" i="25"/>
  <c r="B15" i="25"/>
  <c r="B14" i="25"/>
  <c r="E13" i="25"/>
  <c r="B13" i="25"/>
  <c r="E12" i="25"/>
  <c r="B12" i="25"/>
  <c r="E11" i="25"/>
  <c r="B11" i="25"/>
  <c r="B10" i="25"/>
  <c r="E9" i="25"/>
  <c r="B9" i="25"/>
  <c r="B8" i="25"/>
  <c r="E7" i="25"/>
  <c r="B7" i="25"/>
  <c r="B6" i="25"/>
  <c r="E5" i="25"/>
  <c r="B5" i="25"/>
  <c r="E4" i="25"/>
  <c r="B4" i="25"/>
  <c r="E38" i="24"/>
  <c r="B38" i="24"/>
  <c r="E37" i="24"/>
  <c r="B37" i="24"/>
  <c r="B36" i="24"/>
  <c r="E35" i="24"/>
  <c r="B35" i="24"/>
  <c r="B34" i="24"/>
  <c r="E33" i="24"/>
  <c r="B33" i="24"/>
  <c r="B32" i="24"/>
  <c r="E31" i="24"/>
  <c r="B31" i="24"/>
  <c r="B30" i="24"/>
  <c r="E29" i="24"/>
  <c r="B29" i="24"/>
  <c r="E28" i="24"/>
  <c r="B28" i="24"/>
  <c r="E27" i="24"/>
  <c r="B27" i="24"/>
  <c r="B26" i="24"/>
  <c r="E25" i="24"/>
  <c r="B25" i="24"/>
  <c r="E24" i="24"/>
  <c r="B24" i="24"/>
  <c r="E23" i="24"/>
  <c r="B23" i="24"/>
  <c r="E22" i="24"/>
  <c r="B22" i="24"/>
  <c r="B21" i="24"/>
  <c r="E20" i="24"/>
  <c r="B20" i="24"/>
  <c r="E19" i="24"/>
  <c r="B19" i="24"/>
  <c r="E18" i="24"/>
  <c r="B18" i="24"/>
  <c r="E17" i="24"/>
  <c r="B17" i="24"/>
  <c r="B16" i="24"/>
  <c r="E15" i="24"/>
  <c r="B15" i="24"/>
  <c r="B14" i="24"/>
  <c r="E13" i="24"/>
  <c r="B13" i="24"/>
  <c r="E12" i="24"/>
  <c r="B12" i="24"/>
  <c r="E11" i="24"/>
  <c r="B11" i="24"/>
  <c r="B10" i="24"/>
  <c r="E9" i="24"/>
  <c r="B9" i="24"/>
  <c r="B8" i="24"/>
  <c r="E7" i="24"/>
  <c r="B7" i="24"/>
  <c r="B6" i="24"/>
  <c r="E5" i="24"/>
  <c r="B5" i="24"/>
  <c r="E4" i="24"/>
  <c r="B4" i="24"/>
  <c r="E38" i="23"/>
  <c r="B38" i="23"/>
  <c r="E37" i="23"/>
  <c r="B37" i="23"/>
  <c r="B36" i="23"/>
  <c r="E35" i="23"/>
  <c r="B35" i="23"/>
  <c r="B34" i="23"/>
  <c r="E33" i="23"/>
  <c r="B33" i="23"/>
  <c r="B32" i="23"/>
  <c r="E31" i="23"/>
  <c r="B31" i="23"/>
  <c r="B30" i="23"/>
  <c r="E29" i="23"/>
  <c r="B29" i="23"/>
  <c r="E28" i="23"/>
  <c r="B28" i="23"/>
  <c r="E27" i="23"/>
  <c r="B27" i="23"/>
  <c r="B26" i="23"/>
  <c r="E25" i="23"/>
  <c r="B25" i="23"/>
  <c r="E24" i="23"/>
  <c r="B24" i="23"/>
  <c r="E23" i="23"/>
  <c r="B23" i="23"/>
  <c r="E22" i="23"/>
  <c r="B22" i="23"/>
  <c r="B21" i="23"/>
  <c r="E20" i="23"/>
  <c r="B20" i="23"/>
  <c r="E19" i="23"/>
  <c r="B19" i="23"/>
  <c r="E18" i="23"/>
  <c r="B18" i="23"/>
  <c r="E17" i="23"/>
  <c r="B17" i="23"/>
  <c r="B16" i="23"/>
  <c r="E15" i="23"/>
  <c r="B15" i="23"/>
  <c r="B14" i="23"/>
  <c r="E13" i="23"/>
  <c r="B13" i="23"/>
  <c r="E12" i="23"/>
  <c r="B12" i="23"/>
  <c r="E11" i="23"/>
  <c r="B11" i="23"/>
  <c r="B10" i="23"/>
  <c r="E9" i="23"/>
  <c r="B9" i="23"/>
  <c r="B8" i="23"/>
  <c r="E7" i="23"/>
  <c r="B7" i="23"/>
  <c r="B6" i="23"/>
  <c r="E5" i="23"/>
  <c r="B5" i="23"/>
  <c r="E4" i="23"/>
  <c r="B4" i="23"/>
  <c r="B38" i="2"/>
  <c r="B38" i="4"/>
  <c r="B38" i="5"/>
  <c r="B38" i="6"/>
  <c r="B38" i="7"/>
  <c r="E38" i="22"/>
  <c r="B38" i="22"/>
  <c r="E37" i="22"/>
  <c r="B37" i="22"/>
  <c r="B36" i="22"/>
  <c r="E38" i="21"/>
  <c r="B38" i="21"/>
  <c r="E37" i="21"/>
  <c r="B37" i="21"/>
  <c r="B36" i="21"/>
  <c r="E38" i="7"/>
  <c r="E37" i="7"/>
  <c r="B37" i="7"/>
  <c r="B36" i="7"/>
  <c r="E38" i="6"/>
  <c r="E37" i="6"/>
  <c r="B37" i="6"/>
  <c r="B36" i="6"/>
  <c r="E38" i="5"/>
  <c r="E37" i="5"/>
  <c r="B37" i="5"/>
  <c r="B36" i="5"/>
  <c r="E38" i="4"/>
  <c r="E37" i="4"/>
  <c r="B37" i="4"/>
  <c r="B36" i="4"/>
  <c r="B36" i="2"/>
  <c r="B37" i="2"/>
  <c r="E38" i="2"/>
  <c r="E37" i="2"/>
  <c r="E37" i="1"/>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5" i="22"/>
  <c r="B4" i="22"/>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18" i="2"/>
  <c r="B19" i="2"/>
  <c r="B20" i="2"/>
  <c r="B35" i="2"/>
  <c r="B34" i="2"/>
  <c r="B33" i="2"/>
  <c r="B32" i="2"/>
  <c r="B31" i="2"/>
  <c r="B30" i="2"/>
  <c r="B29" i="2"/>
  <c r="B28" i="2"/>
  <c r="B27" i="2"/>
  <c r="B26" i="2"/>
  <c r="B25" i="2"/>
  <c r="B24" i="2"/>
  <c r="B23" i="2"/>
  <c r="B22" i="2"/>
  <c r="B21" i="2"/>
  <c r="B17" i="2"/>
  <c r="B16" i="2"/>
  <c r="B15" i="2"/>
  <c r="B14" i="2"/>
  <c r="B13" i="2"/>
  <c r="B12" i="2"/>
  <c r="B11" i="2"/>
  <c r="E35" i="22"/>
  <c r="E33" i="22"/>
  <c r="E31" i="22"/>
  <c r="E29" i="22"/>
  <c r="E28" i="22"/>
  <c r="E27" i="22"/>
  <c r="E25" i="22"/>
  <c r="E24" i="22"/>
  <c r="E23" i="22"/>
  <c r="E22" i="22"/>
  <c r="E20" i="22"/>
  <c r="E19" i="22"/>
  <c r="E18" i="22"/>
  <c r="E17" i="22"/>
  <c r="E15" i="22"/>
  <c r="E13" i="22"/>
  <c r="E12" i="22"/>
  <c r="E11" i="22"/>
  <c r="E9" i="22"/>
  <c r="E7" i="22"/>
  <c r="E5" i="22"/>
  <c r="E4" i="22"/>
  <c r="E35" i="21"/>
  <c r="E33" i="21"/>
  <c r="E31" i="21"/>
  <c r="E29" i="21"/>
  <c r="E28" i="21"/>
  <c r="E27" i="21"/>
  <c r="E25" i="21"/>
  <c r="E24" i="21"/>
  <c r="E23" i="21"/>
  <c r="E22" i="21"/>
  <c r="E20" i="21"/>
  <c r="E19" i="21"/>
  <c r="E18" i="21"/>
  <c r="E17" i="21"/>
  <c r="E15" i="21"/>
  <c r="E13" i="21"/>
  <c r="E12" i="21"/>
  <c r="E11" i="21"/>
  <c r="E9" i="21"/>
  <c r="E7" i="21"/>
  <c r="E5" i="21"/>
  <c r="E4" i="21"/>
  <c r="E35" i="7"/>
  <c r="E33" i="7"/>
  <c r="E31" i="7"/>
  <c r="E29" i="7"/>
  <c r="E28" i="7"/>
  <c r="E27" i="7"/>
  <c r="E25" i="7"/>
  <c r="E24" i="7"/>
  <c r="E23" i="7"/>
  <c r="E22" i="7"/>
  <c r="E20" i="7"/>
  <c r="E19" i="7"/>
  <c r="E18" i="7"/>
  <c r="E17" i="7"/>
  <c r="E15" i="7"/>
  <c r="E13" i="7"/>
  <c r="E12" i="7"/>
  <c r="E11" i="7"/>
  <c r="E9" i="7"/>
  <c r="E7" i="7"/>
  <c r="E5" i="7"/>
  <c r="E4" i="7"/>
  <c r="E35" i="6"/>
  <c r="E33" i="6"/>
  <c r="E31" i="6"/>
  <c r="E29" i="6"/>
  <c r="E28" i="6"/>
  <c r="E27" i="6"/>
  <c r="E25" i="6"/>
  <c r="E24" i="6"/>
  <c r="E23" i="6"/>
  <c r="E22" i="6"/>
  <c r="E20" i="6"/>
  <c r="E19" i="6"/>
  <c r="E18" i="6"/>
  <c r="E17" i="6"/>
  <c r="E15" i="6"/>
  <c r="E13" i="6"/>
  <c r="E12" i="6"/>
  <c r="E11" i="6"/>
  <c r="E9" i="6"/>
  <c r="E7" i="6"/>
  <c r="E5" i="6"/>
  <c r="E4" i="6"/>
  <c r="E35" i="5"/>
  <c r="E33" i="5"/>
  <c r="E31" i="5"/>
  <c r="E29" i="5"/>
  <c r="E28" i="5"/>
  <c r="E27" i="5"/>
  <c r="E25" i="5"/>
  <c r="E24" i="5"/>
  <c r="E23" i="5"/>
  <c r="E22" i="5"/>
  <c r="E20" i="5"/>
  <c r="E19" i="5"/>
  <c r="E18" i="5"/>
  <c r="E17" i="5"/>
  <c r="E15" i="5"/>
  <c r="E13" i="5"/>
  <c r="E12" i="5"/>
  <c r="E11" i="5"/>
  <c r="E9" i="5"/>
  <c r="E7" i="5"/>
  <c r="E5" i="5"/>
  <c r="E4" i="5"/>
  <c r="E35" i="4"/>
  <c r="E33" i="4"/>
  <c r="E31" i="4"/>
  <c r="E29" i="4"/>
  <c r="E28" i="4"/>
  <c r="E27" i="4"/>
  <c r="E25" i="4"/>
  <c r="E24" i="4"/>
  <c r="E23" i="4"/>
  <c r="E22" i="4"/>
  <c r="E20" i="4"/>
  <c r="E19" i="4"/>
  <c r="E18" i="4"/>
  <c r="E17" i="4"/>
  <c r="E15" i="4"/>
  <c r="E13" i="4"/>
  <c r="E12" i="4"/>
  <c r="E11" i="4"/>
  <c r="E9" i="4"/>
  <c r="E7" i="4"/>
  <c r="E5" i="4"/>
  <c r="E4" i="4"/>
  <c r="E35" i="2"/>
  <c r="E33" i="2"/>
  <c r="E31" i="2"/>
  <c r="E29" i="2"/>
  <c r="E28" i="2"/>
  <c r="E27" i="2"/>
  <c r="E25" i="2"/>
  <c r="E24" i="2"/>
  <c r="E23" i="2"/>
  <c r="E22" i="2"/>
  <c r="E20" i="2"/>
  <c r="E19" i="2"/>
  <c r="E18" i="2"/>
  <c r="E17" i="2"/>
  <c r="E15" i="2"/>
  <c r="E13" i="2"/>
  <c r="E12" i="2"/>
  <c r="E11" i="2"/>
  <c r="E9" i="2"/>
  <c r="E7" i="2"/>
  <c r="E5" i="2"/>
  <c r="E4" i="2"/>
  <c r="E17" i="1"/>
  <c r="E18" i="1"/>
  <c r="E19" i="1"/>
  <c r="E20" i="1"/>
  <c r="E22" i="1"/>
  <c r="E23" i="1"/>
  <c r="E24" i="1"/>
  <c r="E25" i="1"/>
  <c r="E27" i="1"/>
  <c r="E28" i="1"/>
  <c r="E29" i="1"/>
  <c r="E31" i="1"/>
  <c r="E33" i="1"/>
  <c r="E35" i="1"/>
  <c r="E38" i="1"/>
  <c r="E4" i="1"/>
  <c r="E5" i="1"/>
  <c r="E7" i="1"/>
  <c r="E9" i="1"/>
  <c r="E11" i="1"/>
  <c r="E12" i="1"/>
  <c r="E13" i="1"/>
  <c r="E15" i="1"/>
  <c r="E40" i="1"/>
  <c r="F2" i="1" s="1"/>
  <c r="D6" i="3" s="1"/>
  <c r="E6" i="48" l="1"/>
  <c r="D6" i="48"/>
  <c r="C11" i="45"/>
  <c r="H10" i="45"/>
  <c r="A10" i="45" s="1"/>
  <c r="C11" i="38"/>
  <c r="H10" i="38"/>
  <c r="A10" i="38" s="1"/>
  <c r="F39" i="24"/>
  <c r="C40" i="24" s="1"/>
  <c r="C2" i="24" s="1"/>
  <c r="D6" i="44"/>
  <c r="E40" i="7"/>
  <c r="F2" i="7" s="1"/>
  <c r="D11" i="3" s="1"/>
  <c r="D6" i="47"/>
  <c r="F39" i="21"/>
  <c r="C40" i="21" s="1"/>
  <c r="C2" i="21" s="1"/>
  <c r="C15" i="3" s="1"/>
  <c r="E40" i="23"/>
  <c r="F2" i="23" s="1"/>
  <c r="D12" i="3" s="1"/>
  <c r="E6" i="49"/>
  <c r="C13" i="3"/>
  <c r="F39" i="23"/>
  <c r="C40" i="23" s="1"/>
  <c r="C2" i="23" s="1"/>
  <c r="F39" i="22"/>
  <c r="C40" i="22" s="1"/>
  <c r="C2" i="22" s="1"/>
  <c r="E40" i="21"/>
  <c r="F2" i="21" s="1"/>
  <c r="D15" i="3" s="1"/>
  <c r="F15" i="3" s="1"/>
  <c r="E40" i="6"/>
  <c r="F2" i="6" s="1"/>
  <c r="D10" i="3" s="1"/>
  <c r="E40" i="4"/>
  <c r="F2" i="4" s="1"/>
  <c r="D8" i="3" s="1"/>
  <c r="E40" i="22"/>
  <c r="F2" i="22" s="1"/>
  <c r="D16" i="3" s="1"/>
  <c r="E40" i="24"/>
  <c r="F2" i="24" s="1"/>
  <c r="D13" i="3" s="1"/>
  <c r="O4" i="46" s="1"/>
  <c r="F39" i="2"/>
  <c r="C40" i="2" s="1"/>
  <c r="C2" i="2" s="1"/>
  <c r="C7" i="3" s="1"/>
  <c r="E6" i="46"/>
  <c r="D6" i="45"/>
  <c r="E6" i="43"/>
  <c r="D6" i="42"/>
  <c r="E6" i="38"/>
  <c r="F6" i="38" s="1"/>
  <c r="E6" i="41"/>
  <c r="E6" i="39"/>
  <c r="E6" i="40"/>
  <c r="E40" i="2"/>
  <c r="F2" i="2" s="1"/>
  <c r="D7" i="3" s="1"/>
  <c r="M3" i="44" s="1"/>
  <c r="E17" i="3"/>
  <c r="E2" i="39"/>
  <c r="F4" i="39" s="1"/>
  <c r="F6" i="57"/>
  <c r="C7" i="51" s="1"/>
  <c r="C42" i="51" s="1"/>
  <c r="E2" i="40"/>
  <c r="F4" i="40" s="1"/>
  <c r="E2" i="43"/>
  <c r="F4" i="43" s="1"/>
  <c r="E2" i="46"/>
  <c r="F4" i="46" s="1"/>
  <c r="E2" i="38"/>
  <c r="F4" i="38" s="1"/>
  <c r="D2" i="38"/>
  <c r="D2" i="41"/>
  <c r="D2" i="44"/>
  <c r="D2" i="49"/>
  <c r="E6" i="47"/>
  <c r="C16" i="3"/>
  <c r="E6" i="42"/>
  <c r="D3" i="40"/>
  <c r="D3" i="48"/>
  <c r="D3" i="43"/>
  <c r="D3" i="47"/>
  <c r="D3" i="39"/>
  <c r="D3" i="42"/>
  <c r="D3" i="45"/>
  <c r="D3" i="38"/>
  <c r="D3" i="41"/>
  <c r="D3" i="44"/>
  <c r="M3" i="42"/>
  <c r="D6" i="49"/>
  <c r="D6" i="41"/>
  <c r="D6" i="39"/>
  <c r="F39" i="7"/>
  <c r="C40" i="7" s="1"/>
  <c r="C2" i="7" s="1"/>
  <c r="E6" i="44"/>
  <c r="F39" i="1"/>
  <c r="C40" i="1" s="1"/>
  <c r="C2" i="1" s="1"/>
  <c r="D3" i="46"/>
  <c r="F1" i="21"/>
  <c r="E6" i="45"/>
  <c r="D6" i="40"/>
  <c r="D6" i="46"/>
  <c r="D6" i="43"/>
  <c r="D6" i="38"/>
  <c r="F39" i="25"/>
  <c r="C40" i="25" s="1"/>
  <c r="C2" i="25" s="1"/>
  <c r="F39" i="6"/>
  <c r="C40" i="6" s="1"/>
  <c r="C2" i="6" s="1"/>
  <c r="M3" i="46"/>
  <c r="M3" i="49"/>
  <c r="F39" i="5"/>
  <c r="C40" i="5" s="1"/>
  <c r="C2" i="5" s="1"/>
  <c r="F39" i="4"/>
  <c r="C40" i="4" s="1"/>
  <c r="C2" i="4" s="1"/>
  <c r="C8" i="3" s="1"/>
  <c r="D2" i="48"/>
  <c r="D2" i="40"/>
  <c r="D2" i="47"/>
  <c r="A40" i="51"/>
  <c r="B40" i="51" s="1"/>
  <c r="D2" i="46"/>
  <c r="D2" i="45"/>
  <c r="D2" i="39"/>
  <c r="D2" i="43"/>
  <c r="E2" i="48"/>
  <c r="F4" i="48" s="1"/>
  <c r="E2" i="42"/>
  <c r="E2" i="44"/>
  <c r="F4" i="44" s="1"/>
  <c r="C12" i="45" l="1"/>
  <c r="H11" i="45"/>
  <c r="A11" i="45" s="1"/>
  <c r="C12" i="38"/>
  <c r="H11" i="38"/>
  <c r="A11" i="38" s="1"/>
  <c r="O4" i="43"/>
  <c r="F1" i="23"/>
  <c r="O4" i="39"/>
  <c r="O4" i="44"/>
  <c r="O4" i="49"/>
  <c r="O4" i="45"/>
  <c r="F13" i="3"/>
  <c r="O4" i="47"/>
  <c r="F1" i="24"/>
  <c r="O4" i="41"/>
  <c r="O4" i="42"/>
  <c r="F1" i="22"/>
  <c r="O4" i="40"/>
  <c r="F16" i="3"/>
  <c r="O4" i="48"/>
  <c r="O4" i="38"/>
  <c r="F6" i="51"/>
  <c r="I3" i="3" s="1"/>
  <c r="C12" i="3"/>
  <c r="O3" i="40" s="1"/>
  <c r="F6" i="39"/>
  <c r="F6" i="40" s="1"/>
  <c r="F6" i="41" s="1"/>
  <c r="F6" i="42" s="1"/>
  <c r="F6" i="43" s="1"/>
  <c r="F6" i="44" s="1"/>
  <c r="F6" i="45" s="1"/>
  <c r="F6" i="46" s="1"/>
  <c r="F6" i="47" s="1"/>
  <c r="F6" i="48" s="1"/>
  <c r="F6" i="49" s="1"/>
  <c r="C4" i="3" s="1"/>
  <c r="I16" i="3"/>
  <c r="M3" i="38"/>
  <c r="I6" i="3"/>
  <c r="I7" i="3" s="1"/>
  <c r="M3" i="40"/>
  <c r="M3" i="47"/>
  <c r="M3" i="48"/>
  <c r="M3" i="39"/>
  <c r="F7" i="3"/>
  <c r="M3" i="45"/>
  <c r="M3" i="43"/>
  <c r="M3" i="41"/>
  <c r="F1" i="2"/>
  <c r="C11" i="3"/>
  <c r="F1" i="7"/>
  <c r="O3" i="39"/>
  <c r="O3" i="48"/>
  <c r="O3" i="44"/>
  <c r="O3" i="45"/>
  <c r="O3" i="46"/>
  <c r="O3" i="47"/>
  <c r="F1" i="4"/>
  <c r="C9" i="3"/>
  <c r="F1" i="5"/>
  <c r="F4" i="42"/>
  <c r="F3" i="3"/>
  <c r="C10" i="3"/>
  <c r="F1" i="6"/>
  <c r="C14" i="3"/>
  <c r="F14" i="3" s="1"/>
  <c r="F1" i="25"/>
  <c r="C6" i="3"/>
  <c r="F1" i="1"/>
  <c r="F41" i="51"/>
  <c r="G41" i="51" s="1"/>
  <c r="C40" i="51"/>
  <c r="G16" i="3"/>
  <c r="C13" i="45" l="1"/>
  <c r="H12" i="45"/>
  <c r="A12" i="45" s="1"/>
  <c r="C13" i="38"/>
  <c r="H12" i="38"/>
  <c r="A12" i="38" s="1"/>
  <c r="F12" i="3"/>
  <c r="O3" i="41"/>
  <c r="O3" i="42"/>
  <c r="O3" i="43"/>
  <c r="O3" i="49"/>
  <c r="O3" i="38"/>
  <c r="G6" i="3"/>
  <c r="G7" i="3" s="1"/>
  <c r="M4" i="42"/>
  <c r="M4" i="43"/>
  <c r="M4" i="47"/>
  <c r="M4" i="45"/>
  <c r="M4" i="39"/>
  <c r="M4" i="48"/>
  <c r="M4" i="40"/>
  <c r="M4" i="41"/>
  <c r="M4" i="46"/>
  <c r="M4" i="38"/>
  <c r="F8" i="3"/>
  <c r="M4" i="49"/>
  <c r="M4" i="44"/>
  <c r="M6" i="39"/>
  <c r="M6" i="48"/>
  <c r="M6" i="40"/>
  <c r="F10" i="3"/>
  <c r="M6" i="42"/>
  <c r="M6" i="44"/>
  <c r="M6" i="47"/>
  <c r="M6" i="38"/>
  <c r="M6" i="43"/>
  <c r="M6" i="45"/>
  <c r="M6" i="41"/>
  <c r="M6" i="46"/>
  <c r="M6" i="49"/>
  <c r="M5" i="49"/>
  <c r="M5" i="43"/>
  <c r="F9" i="3"/>
  <c r="M5" i="44"/>
  <c r="M5" i="38"/>
  <c r="M5" i="46"/>
  <c r="M5" i="40"/>
  <c r="M5" i="41"/>
  <c r="M5" i="42"/>
  <c r="M5" i="48"/>
  <c r="M5" i="39"/>
  <c r="M5" i="45"/>
  <c r="M5" i="47"/>
  <c r="M2" i="40"/>
  <c r="F6" i="3"/>
  <c r="M2" i="41"/>
  <c r="M2" i="43"/>
  <c r="M2" i="47"/>
  <c r="M2" i="45"/>
  <c r="M2" i="44"/>
  <c r="M2" i="46"/>
  <c r="M2" i="48"/>
  <c r="M2" i="49"/>
  <c r="M2" i="39"/>
  <c r="M2" i="38"/>
  <c r="M2" i="42"/>
  <c r="O2" i="39"/>
  <c r="O2" i="48"/>
  <c r="O2" i="40"/>
  <c r="F11" i="3"/>
  <c r="O2" i="42"/>
  <c r="O2" i="44"/>
  <c r="O2" i="47"/>
  <c r="O2" i="38"/>
  <c r="O2" i="41"/>
  <c r="O2" i="43"/>
  <c r="O2" i="45"/>
  <c r="O2" i="46"/>
  <c r="O2" i="49"/>
  <c r="C14" i="45" l="1"/>
  <c r="H13" i="45"/>
  <c r="A13" i="45" s="1"/>
  <c r="C14" i="38"/>
  <c r="H13" i="38"/>
  <c r="A13" i="38" s="1"/>
  <c r="G12" i="3"/>
  <c r="C3" i="3"/>
  <c r="I4" i="38" s="1"/>
  <c r="C6" i="38" s="1"/>
  <c r="H2" i="48"/>
  <c r="H2" i="49"/>
  <c r="H2" i="44"/>
  <c r="H2" i="41"/>
  <c r="H2" i="42"/>
  <c r="H2" i="39"/>
  <c r="H2" i="40"/>
  <c r="H2" i="38"/>
  <c r="F18" i="3"/>
  <c r="I18" i="3" s="1"/>
  <c r="H2" i="45"/>
  <c r="H2" i="43"/>
  <c r="H2" i="47"/>
  <c r="H2" i="46"/>
  <c r="F17" i="3"/>
  <c r="C15" i="45" l="1"/>
  <c r="H14" i="45"/>
  <c r="A14" i="45" s="1"/>
  <c r="C15" i="38"/>
  <c r="H14" i="38"/>
  <c r="A14" i="38" s="1"/>
  <c r="I4" i="39"/>
  <c r="C6" i="39" s="1"/>
  <c r="J6" i="38"/>
  <c r="G10" i="3"/>
  <c r="H3" i="40"/>
  <c r="H3" i="47"/>
  <c r="H3" i="44"/>
  <c r="H3" i="49"/>
  <c r="H3" i="42"/>
  <c r="H3" i="43"/>
  <c r="H3" i="41"/>
  <c r="H3" i="39"/>
  <c r="H3" i="46"/>
  <c r="H3" i="48"/>
  <c r="H3" i="45"/>
  <c r="H3" i="38"/>
  <c r="F4" i="3"/>
  <c r="I4" i="3"/>
  <c r="C16" i="45" l="1"/>
  <c r="H15" i="45"/>
  <c r="A15" i="45" s="1"/>
  <c r="C16" i="38"/>
  <c r="H15" i="38"/>
  <c r="A15" i="38" s="1"/>
  <c r="J6" i="39"/>
  <c r="I4" i="40"/>
  <c r="C6" i="40" s="1"/>
  <c r="C17" i="45" l="1"/>
  <c r="H16" i="45"/>
  <c r="A16" i="45" s="1"/>
  <c r="C17" i="38"/>
  <c r="H16" i="38"/>
  <c r="A16" i="38" s="1"/>
  <c r="I4" i="41"/>
  <c r="C6" i="41" s="1"/>
  <c r="J6" i="40"/>
  <c r="C18" i="45" l="1"/>
  <c r="H17" i="45"/>
  <c r="A17" i="45" s="1"/>
  <c r="C18" i="38"/>
  <c r="H17" i="38"/>
  <c r="A17" i="38" s="1"/>
  <c r="I4" i="42"/>
  <c r="C6" i="42" s="1"/>
  <c r="J6" i="41"/>
  <c r="C19" i="45" l="1"/>
  <c r="H18" i="45"/>
  <c r="A18" i="45" s="1"/>
  <c r="C19" i="38"/>
  <c r="H18" i="38"/>
  <c r="A18" i="38" s="1"/>
  <c r="J6" i="42"/>
  <c r="I4" i="43"/>
  <c r="C6" i="43" s="1"/>
  <c r="C20" i="45" l="1"/>
  <c r="H19" i="45"/>
  <c r="A19" i="45" s="1"/>
  <c r="C20" i="38"/>
  <c r="H19" i="38"/>
  <c r="A19" i="38" s="1"/>
  <c r="J6" i="43"/>
  <c r="I4" i="44"/>
  <c r="C6" i="44" s="1"/>
  <c r="C21" i="45" l="1"/>
  <c r="H20" i="45"/>
  <c r="A20" i="45" s="1"/>
  <c r="C21" i="38"/>
  <c r="H20" i="38"/>
  <c r="A20" i="38" s="1"/>
  <c r="J6" i="44"/>
  <c r="I4" i="45"/>
  <c r="C6" i="45" s="1"/>
  <c r="C22" i="45" l="1"/>
  <c r="H21" i="45"/>
  <c r="A21" i="45" s="1"/>
  <c r="C22" i="38"/>
  <c r="H21" i="38"/>
  <c r="A21" i="38" s="1"/>
  <c r="J6" i="45"/>
  <c r="I4" i="46"/>
  <c r="C6" i="46" s="1"/>
  <c r="C23" i="45" l="1"/>
  <c r="H22" i="45"/>
  <c r="A22" i="45" s="1"/>
  <c r="C23" i="38"/>
  <c r="H22" i="38"/>
  <c r="A22" i="38" s="1"/>
  <c r="J6" i="46"/>
  <c r="I4" i="47"/>
  <c r="C6" i="47" s="1"/>
  <c r="C24" i="45" l="1"/>
  <c r="H23" i="45"/>
  <c r="A23" i="45" s="1"/>
  <c r="C24" i="38"/>
  <c r="H23" i="38"/>
  <c r="A23" i="38" s="1"/>
  <c r="I4" i="48"/>
  <c r="C6" i="48" s="1"/>
  <c r="J6" i="47"/>
  <c r="C25" i="45" l="1"/>
  <c r="H24" i="45"/>
  <c r="A24" i="45" s="1"/>
  <c r="C25" i="38"/>
  <c r="H24" i="38"/>
  <c r="A24" i="38" s="1"/>
  <c r="J6" i="48"/>
  <c r="I4" i="49"/>
  <c r="C6" i="49" s="1"/>
  <c r="J6" i="49" s="1"/>
  <c r="C26" i="45" l="1"/>
  <c r="H25" i="45"/>
  <c r="A25" i="45" s="1"/>
  <c r="C26" i="38"/>
  <c r="H25" i="38"/>
  <c r="A25" i="38" s="1"/>
  <c r="C27" i="45" l="1"/>
  <c r="H26" i="45"/>
  <c r="A26" i="45" s="1"/>
  <c r="C27" i="38"/>
  <c r="H26" i="38"/>
  <c r="A26" i="38" s="1"/>
  <c r="C28" i="45" l="1"/>
  <c r="H27" i="45"/>
  <c r="A27" i="45" s="1"/>
  <c r="C28" i="38"/>
  <c r="H27" i="38"/>
  <c r="A27" i="38" s="1"/>
  <c r="C29" i="45" l="1"/>
  <c r="H28" i="45"/>
  <c r="A28" i="45" s="1"/>
  <c r="C29" i="38"/>
  <c r="H28" i="38"/>
  <c r="A28" i="38" s="1"/>
  <c r="C30" i="45" l="1"/>
  <c r="H29" i="45"/>
  <c r="A29" i="45" s="1"/>
  <c r="C30" i="38"/>
  <c r="H29" i="38"/>
  <c r="A29" i="38" s="1"/>
  <c r="C31" i="45" l="1"/>
  <c r="H30" i="45"/>
  <c r="A30" i="45" s="1"/>
  <c r="C31" i="38"/>
  <c r="H30" i="38"/>
  <c r="A30" i="38" s="1"/>
  <c r="C32" i="45" l="1"/>
  <c r="H31" i="45"/>
  <c r="A31" i="45" s="1"/>
  <c r="C32" i="38"/>
  <c r="H31" i="38"/>
  <c r="A31" i="38" s="1"/>
  <c r="C33" i="45" l="1"/>
  <c r="H32" i="45"/>
  <c r="A32" i="45" s="1"/>
  <c r="C33" i="38"/>
  <c r="H32" i="38"/>
  <c r="A32" i="38" s="1"/>
  <c r="C34" i="45" l="1"/>
  <c r="H33" i="45"/>
  <c r="A33" i="45" s="1"/>
  <c r="C34" i="38"/>
  <c r="H33" i="38"/>
  <c r="A33" i="38" s="1"/>
  <c r="C35" i="45" l="1"/>
  <c r="H34" i="45"/>
  <c r="A34" i="45" s="1"/>
  <c r="C35" i="38"/>
  <c r="H34" i="38"/>
  <c r="A34" i="38" s="1"/>
  <c r="C36" i="45" l="1"/>
  <c r="H35" i="45"/>
  <c r="A35" i="45" s="1"/>
  <c r="C36" i="38"/>
  <c r="H35" i="38"/>
  <c r="A35" i="38" s="1"/>
  <c r="C37" i="45" l="1"/>
  <c r="H36" i="45"/>
  <c r="A36" i="45" s="1"/>
  <c r="C37" i="38"/>
  <c r="H36" i="38"/>
  <c r="A36" i="38" s="1"/>
  <c r="C38" i="45" l="1"/>
  <c r="H37" i="45"/>
  <c r="A37" i="45" s="1"/>
  <c r="C38" i="38"/>
  <c r="H37" i="38"/>
  <c r="A37" i="38" s="1"/>
  <c r="C9" i="46" l="1"/>
  <c r="H38" i="45"/>
  <c r="A38" i="45" s="1"/>
  <c r="C8" i="39"/>
  <c r="H38" i="38"/>
  <c r="A38" i="38" s="1"/>
  <c r="C10" i="46" l="1"/>
  <c r="H9" i="46"/>
  <c r="A9" i="46" s="1"/>
  <c r="C9" i="39"/>
  <c r="H8" i="39"/>
  <c r="A8" i="39" s="1"/>
  <c r="C11" i="46" l="1"/>
  <c r="H10" i="46"/>
  <c r="A10" i="46" s="1"/>
  <c r="C10" i="39"/>
  <c r="H9" i="39"/>
  <c r="A9" i="39" s="1"/>
  <c r="C12" i="46" l="1"/>
  <c r="H11" i="46"/>
  <c r="A11" i="46" s="1"/>
  <c r="C11" i="39"/>
  <c r="H10" i="39"/>
  <c r="A10" i="39" s="1"/>
  <c r="C13" i="46" l="1"/>
  <c r="H12" i="46"/>
  <c r="A12" i="46" s="1"/>
  <c r="C12" i="39"/>
  <c r="H11" i="39"/>
  <c r="A11" i="39" s="1"/>
  <c r="C14" i="46" l="1"/>
  <c r="H13" i="46"/>
  <c r="A13" i="46" s="1"/>
  <c r="C13" i="39"/>
  <c r="H12" i="39"/>
  <c r="A12" i="39" s="1"/>
  <c r="C15" i="46" l="1"/>
  <c r="H14" i="46"/>
  <c r="A14" i="46" s="1"/>
  <c r="H13" i="39"/>
  <c r="A13" i="39" s="1"/>
  <c r="C14" i="39"/>
  <c r="C16" i="46" l="1"/>
  <c r="H15" i="46"/>
  <c r="A15" i="46" s="1"/>
  <c r="C15" i="39"/>
  <c r="H14" i="39"/>
  <c r="A14" i="39" s="1"/>
  <c r="C17" i="46" l="1"/>
  <c r="H16" i="46"/>
  <c r="A16" i="46" s="1"/>
  <c r="C16" i="39"/>
  <c r="H15" i="39"/>
  <c r="A15" i="39" s="1"/>
  <c r="C18" i="46" l="1"/>
  <c r="H17" i="46"/>
  <c r="A17" i="46" s="1"/>
  <c r="H16" i="39"/>
  <c r="A16" i="39" s="1"/>
  <c r="C17" i="39"/>
  <c r="C19" i="46" l="1"/>
  <c r="H18" i="46"/>
  <c r="A18" i="46" s="1"/>
  <c r="C18" i="39"/>
  <c r="H17" i="39"/>
  <c r="A17" i="39" s="1"/>
  <c r="C20" i="46" l="1"/>
  <c r="H19" i="46"/>
  <c r="A19" i="46" s="1"/>
  <c r="C19" i="39"/>
  <c r="H18" i="39"/>
  <c r="A18" i="39" s="1"/>
  <c r="C21" i="46" l="1"/>
  <c r="H20" i="46"/>
  <c r="A20" i="46" s="1"/>
  <c r="C20" i="39"/>
  <c r="H19" i="39"/>
  <c r="A19" i="39" s="1"/>
  <c r="C22" i="46" l="1"/>
  <c r="H21" i="46"/>
  <c r="A21" i="46" s="1"/>
  <c r="C21" i="39"/>
  <c r="H20" i="39"/>
  <c r="A20" i="39" s="1"/>
  <c r="C23" i="46" l="1"/>
  <c r="H22" i="46"/>
  <c r="A22" i="46" s="1"/>
  <c r="H21" i="39"/>
  <c r="A21" i="39" s="1"/>
  <c r="C22" i="39"/>
  <c r="C24" i="46" l="1"/>
  <c r="H23" i="46"/>
  <c r="A23" i="46" s="1"/>
  <c r="H22" i="39"/>
  <c r="A22" i="39" s="1"/>
  <c r="C23" i="39"/>
  <c r="C25" i="46" l="1"/>
  <c r="H24" i="46"/>
  <c r="A24" i="46" s="1"/>
  <c r="C24" i="39"/>
  <c r="H23" i="39"/>
  <c r="A23" i="39" s="1"/>
  <c r="C26" i="46" l="1"/>
  <c r="H25" i="46"/>
  <c r="A25" i="46" s="1"/>
  <c r="C25" i="39"/>
  <c r="H24" i="39"/>
  <c r="A24" i="39" s="1"/>
  <c r="C27" i="46" l="1"/>
  <c r="H26" i="46"/>
  <c r="A26" i="46" s="1"/>
  <c r="C26" i="39"/>
  <c r="H25" i="39"/>
  <c r="A25" i="39" s="1"/>
  <c r="C28" i="46" l="1"/>
  <c r="H27" i="46"/>
  <c r="A27" i="46" s="1"/>
  <c r="H26" i="39"/>
  <c r="A26" i="39" s="1"/>
  <c r="C27" i="39"/>
  <c r="C29" i="46" l="1"/>
  <c r="H28" i="46"/>
  <c r="A28" i="46" s="1"/>
  <c r="C28" i="39"/>
  <c r="H27" i="39"/>
  <c r="A27" i="39" s="1"/>
  <c r="C30" i="46" l="1"/>
  <c r="H29" i="46"/>
  <c r="A29" i="46" s="1"/>
  <c r="C29" i="39"/>
  <c r="H28" i="39"/>
  <c r="A28" i="39" s="1"/>
  <c r="C31" i="46" l="1"/>
  <c r="H30" i="46"/>
  <c r="A30" i="46" s="1"/>
  <c r="H29" i="39"/>
  <c r="A29" i="39" s="1"/>
  <c r="C30" i="39"/>
  <c r="C32" i="46" l="1"/>
  <c r="H31" i="46"/>
  <c r="A31" i="46" s="1"/>
  <c r="C31" i="39"/>
  <c r="H30" i="39"/>
  <c r="A30" i="39" s="1"/>
  <c r="C33" i="46" l="1"/>
  <c r="H32" i="46"/>
  <c r="A32" i="46" s="1"/>
  <c r="C32" i="39"/>
  <c r="H31" i="39"/>
  <c r="A31" i="39" s="1"/>
  <c r="C34" i="46" l="1"/>
  <c r="H33" i="46"/>
  <c r="A33" i="46" s="1"/>
  <c r="H32" i="39"/>
  <c r="A32" i="39" s="1"/>
  <c r="C33" i="39"/>
  <c r="C35" i="46" l="1"/>
  <c r="H34" i="46"/>
  <c r="A34" i="46" s="1"/>
  <c r="H33" i="39"/>
  <c r="A33" i="39" s="1"/>
  <c r="C34" i="39"/>
  <c r="C36" i="46" l="1"/>
  <c r="H35" i="46"/>
  <c r="A35" i="46" s="1"/>
  <c r="H34" i="39"/>
  <c r="A34" i="39" s="1"/>
  <c r="C35" i="39"/>
  <c r="C37" i="46" l="1"/>
  <c r="H36" i="46"/>
  <c r="A36" i="46" s="1"/>
  <c r="C36" i="39"/>
  <c r="H35" i="39"/>
  <c r="A35" i="39" s="1"/>
  <c r="C9" i="47" l="1"/>
  <c r="H37" i="46"/>
  <c r="A37" i="46" s="1"/>
  <c r="C37" i="39"/>
  <c r="H36" i="39"/>
  <c r="A36" i="39" s="1"/>
  <c r="C10" i="47" l="1"/>
  <c r="H9" i="47"/>
  <c r="A9" i="47" s="1"/>
  <c r="H37" i="39"/>
  <c r="A37" i="39" s="1"/>
  <c r="C8" i="40"/>
  <c r="C9" i="40" s="1"/>
  <c r="C11" i="47" l="1"/>
  <c r="H10" i="47"/>
  <c r="A10" i="47" s="1"/>
  <c r="C10" i="40"/>
  <c r="H9" i="40"/>
  <c r="A9" i="40" s="1"/>
  <c r="C12" i="47" l="1"/>
  <c r="H11" i="47"/>
  <c r="A11" i="47" s="1"/>
  <c r="C11" i="40"/>
  <c r="H10" i="40"/>
  <c r="A10" i="40" s="1"/>
  <c r="C13" i="47" l="1"/>
  <c r="H12" i="47"/>
  <c r="A12" i="47" s="1"/>
  <c r="C12" i="40"/>
  <c r="H11" i="40"/>
  <c r="A11" i="40" s="1"/>
  <c r="C14" i="47" l="1"/>
  <c r="H13" i="47"/>
  <c r="A13" i="47" s="1"/>
  <c r="C13" i="40"/>
  <c r="H12" i="40"/>
  <c r="A12" i="40" s="1"/>
  <c r="C15" i="47" l="1"/>
  <c r="H14" i="47"/>
  <c r="A14" i="47" s="1"/>
  <c r="C14" i="40"/>
  <c r="H13" i="40"/>
  <c r="A13" i="40" s="1"/>
  <c r="C16" i="47" l="1"/>
  <c r="H15" i="47"/>
  <c r="A15" i="47" s="1"/>
  <c r="C15" i="40"/>
  <c r="H14" i="40"/>
  <c r="A14" i="40" s="1"/>
  <c r="C17" i="47" l="1"/>
  <c r="H16" i="47"/>
  <c r="A16" i="47" s="1"/>
  <c r="C16" i="40"/>
  <c r="H15" i="40"/>
  <c r="A15" i="40" s="1"/>
  <c r="C18" i="47" l="1"/>
  <c r="H17" i="47"/>
  <c r="A17" i="47" s="1"/>
  <c r="C17" i="40"/>
  <c r="H16" i="40"/>
  <c r="A16" i="40" s="1"/>
  <c r="C19" i="47" l="1"/>
  <c r="H18" i="47"/>
  <c r="A18" i="47" s="1"/>
  <c r="C18" i="40"/>
  <c r="H17" i="40"/>
  <c r="A17" i="40" s="1"/>
  <c r="C20" i="47" l="1"/>
  <c r="H19" i="47"/>
  <c r="A19" i="47" s="1"/>
  <c r="C19" i="40"/>
  <c r="H18" i="40"/>
  <c r="A18" i="40" s="1"/>
  <c r="C21" i="47" l="1"/>
  <c r="H20" i="47"/>
  <c r="A20" i="47" s="1"/>
  <c r="C20" i="40"/>
  <c r="H19" i="40"/>
  <c r="A19" i="40" s="1"/>
  <c r="C22" i="47" l="1"/>
  <c r="H21" i="47"/>
  <c r="A21" i="47" s="1"/>
  <c r="C21" i="40"/>
  <c r="H20" i="40"/>
  <c r="A20" i="40" s="1"/>
  <c r="C23" i="47" l="1"/>
  <c r="H22" i="47"/>
  <c r="A22" i="47" s="1"/>
  <c r="C22" i="40"/>
  <c r="H21" i="40"/>
  <c r="A21" i="40" s="1"/>
  <c r="C24" i="47" l="1"/>
  <c r="H23" i="47"/>
  <c r="A23" i="47" s="1"/>
  <c r="C23" i="40"/>
  <c r="H22" i="40"/>
  <c r="A22" i="40" s="1"/>
  <c r="C25" i="47" l="1"/>
  <c r="H24" i="47"/>
  <c r="A24" i="47" s="1"/>
  <c r="C24" i="40"/>
  <c r="H23" i="40"/>
  <c r="A23" i="40" s="1"/>
  <c r="C26" i="47" l="1"/>
  <c r="H25" i="47"/>
  <c r="A25" i="47" s="1"/>
  <c r="C25" i="40"/>
  <c r="H24" i="40"/>
  <c r="A24" i="40" s="1"/>
  <c r="C27" i="47" l="1"/>
  <c r="H26" i="47"/>
  <c r="A26" i="47" s="1"/>
  <c r="C26" i="40"/>
  <c r="H25" i="40"/>
  <c r="A25" i="40" s="1"/>
  <c r="C28" i="47" l="1"/>
  <c r="H27" i="47"/>
  <c r="A27" i="47" s="1"/>
  <c r="C27" i="40"/>
  <c r="H26" i="40"/>
  <c r="A26" i="40" s="1"/>
  <c r="C29" i="47" l="1"/>
  <c r="H28" i="47"/>
  <c r="A28" i="47" s="1"/>
  <c r="C28" i="40"/>
  <c r="H27" i="40"/>
  <c r="A27" i="40" s="1"/>
  <c r="C30" i="47" l="1"/>
  <c r="H29" i="47"/>
  <c r="A29" i="47" s="1"/>
  <c r="C29" i="40"/>
  <c r="H28" i="40"/>
  <c r="A28" i="40" s="1"/>
  <c r="C31" i="47" l="1"/>
  <c r="H30" i="47"/>
  <c r="A30" i="47" s="1"/>
  <c r="C30" i="40"/>
  <c r="A29" i="40"/>
  <c r="C32" i="47" l="1"/>
  <c r="H31" i="47"/>
  <c r="A31" i="47" s="1"/>
  <c r="C31" i="40"/>
  <c r="H30" i="40"/>
  <c r="A30" i="40" s="1"/>
  <c r="C33" i="47" l="1"/>
  <c r="H32" i="47"/>
  <c r="A32" i="47" s="1"/>
  <c r="C32" i="40"/>
  <c r="H31" i="40"/>
  <c r="A31" i="40" s="1"/>
  <c r="C34" i="47" l="1"/>
  <c r="H33" i="47"/>
  <c r="A33" i="47" s="1"/>
  <c r="C33" i="40"/>
  <c r="H32" i="40"/>
  <c r="A32" i="40" s="1"/>
  <c r="C35" i="47" l="1"/>
  <c r="H34" i="47"/>
  <c r="A34" i="47" s="1"/>
  <c r="C34" i="40"/>
  <c r="H33" i="40"/>
  <c r="A33" i="40" s="1"/>
  <c r="C36" i="47" l="1"/>
  <c r="H35" i="47"/>
  <c r="A35" i="47" s="1"/>
  <c r="C35" i="40"/>
  <c r="H34" i="40"/>
  <c r="A34" i="40" s="1"/>
  <c r="C37" i="47" l="1"/>
  <c r="H36" i="47"/>
  <c r="A36" i="47" s="1"/>
  <c r="C36" i="40"/>
  <c r="H35" i="40"/>
  <c r="A35" i="40" s="1"/>
  <c r="C38" i="47" l="1"/>
  <c r="H37" i="47"/>
  <c r="A37" i="47" s="1"/>
  <c r="C37" i="40"/>
  <c r="H36" i="40"/>
  <c r="A36" i="40" s="1"/>
  <c r="H38" i="47" l="1"/>
  <c r="A38" i="47" s="1"/>
  <c r="C38" i="40"/>
  <c r="H37" i="40"/>
  <c r="A37" i="40" s="1"/>
  <c r="C9" i="48" l="1"/>
  <c r="H8" i="48"/>
  <c r="A8" i="48" s="1"/>
  <c r="C8" i="41"/>
  <c r="C9" i="41" s="1"/>
  <c r="H38" i="40"/>
  <c r="A38" i="40" s="1"/>
  <c r="C10" i="48" l="1"/>
  <c r="H9" i="48"/>
  <c r="A9" i="48" s="1"/>
  <c r="C10" i="41"/>
  <c r="H9" i="41"/>
  <c r="A9" i="41" s="1"/>
  <c r="C11" i="48" l="1"/>
  <c r="H10" i="48"/>
  <c r="A10" i="48" s="1"/>
  <c r="C11" i="41"/>
  <c r="H10" i="41"/>
  <c r="A10" i="41" s="1"/>
  <c r="C12" i="48" l="1"/>
  <c r="H11" i="48"/>
  <c r="A11" i="48" s="1"/>
  <c r="C12" i="41"/>
  <c r="H11" i="41"/>
  <c r="A11" i="41" s="1"/>
  <c r="C13" i="48" l="1"/>
  <c r="H12" i="48"/>
  <c r="A12" i="48" s="1"/>
  <c r="C13" i="41"/>
  <c r="H12" i="41"/>
  <c r="A12" i="41" s="1"/>
  <c r="C14" i="48" l="1"/>
  <c r="H13" i="48"/>
  <c r="A13" i="48" s="1"/>
  <c r="C14" i="41"/>
  <c r="H13" i="41"/>
  <c r="A13" i="41" s="1"/>
  <c r="C15" i="48" l="1"/>
  <c r="H14" i="48"/>
  <c r="A14" i="48" s="1"/>
  <c r="C15" i="41"/>
  <c r="H14" i="41"/>
  <c r="A14" i="41" s="1"/>
  <c r="C16" i="48" l="1"/>
  <c r="H15" i="48"/>
  <c r="A15" i="48" s="1"/>
  <c r="C16" i="41"/>
  <c r="H15" i="41"/>
  <c r="A15" i="41" s="1"/>
  <c r="C17" i="48" l="1"/>
  <c r="H16" i="48"/>
  <c r="A16" i="48" s="1"/>
  <c r="C17" i="41"/>
  <c r="H16" i="41"/>
  <c r="A16" i="41" s="1"/>
  <c r="C18" i="48" l="1"/>
  <c r="H17" i="48"/>
  <c r="A17" i="48" s="1"/>
  <c r="C18" i="41"/>
  <c r="H17" i="41"/>
  <c r="A17" i="41" s="1"/>
  <c r="C19" i="48" l="1"/>
  <c r="H18" i="48"/>
  <c r="A18" i="48" s="1"/>
  <c r="C19" i="41"/>
  <c r="H18" i="41"/>
  <c r="A18" i="41" s="1"/>
  <c r="C20" i="48" l="1"/>
  <c r="H19" i="48"/>
  <c r="A19" i="48" s="1"/>
  <c r="C20" i="41"/>
  <c r="H19" i="41"/>
  <c r="A19" i="41" s="1"/>
  <c r="H20" i="48" l="1"/>
  <c r="A20" i="48" s="1"/>
  <c r="C21" i="41"/>
  <c r="H20" i="41"/>
  <c r="A20" i="41" s="1"/>
  <c r="C22" i="48" l="1"/>
  <c r="H21" i="48"/>
  <c r="A21" i="48" s="1"/>
  <c r="C22" i="41"/>
  <c r="H21" i="41"/>
  <c r="A21" i="41" s="1"/>
  <c r="C23" i="48" l="1"/>
  <c r="H22" i="48"/>
  <c r="A22" i="48" s="1"/>
  <c r="C23" i="41"/>
  <c r="H22" i="41"/>
  <c r="A22" i="41" s="1"/>
  <c r="C24" i="48" l="1"/>
  <c r="H23" i="48"/>
  <c r="A23" i="48" s="1"/>
  <c r="C24" i="41"/>
  <c r="H23" i="41"/>
  <c r="A23" i="41" s="1"/>
  <c r="C25" i="48" l="1"/>
  <c r="H24" i="48"/>
  <c r="A24" i="48" s="1"/>
  <c r="C25" i="41"/>
  <c r="H24" i="41"/>
  <c r="A24" i="41" s="1"/>
  <c r="C26" i="48" l="1"/>
  <c r="H25" i="48"/>
  <c r="A25" i="48" s="1"/>
  <c r="C26" i="41"/>
  <c r="H25" i="41"/>
  <c r="A25" i="41" s="1"/>
  <c r="C27" i="48" l="1"/>
  <c r="H26" i="48"/>
  <c r="A26" i="48" s="1"/>
  <c r="C27" i="41"/>
  <c r="H26" i="41"/>
  <c r="A26" i="41" s="1"/>
  <c r="C28" i="48" l="1"/>
  <c r="H27" i="48"/>
  <c r="A27" i="48" s="1"/>
  <c r="C28" i="41"/>
  <c r="H27" i="41"/>
  <c r="A27" i="41" s="1"/>
  <c r="C29" i="48" l="1"/>
  <c r="H28" i="48"/>
  <c r="A28" i="48" s="1"/>
  <c r="C29" i="41"/>
  <c r="H28" i="41"/>
  <c r="A28" i="41" s="1"/>
  <c r="C30" i="48" l="1"/>
  <c r="H29" i="48"/>
  <c r="A29" i="48" s="1"/>
  <c r="C30" i="41"/>
  <c r="H29" i="41"/>
  <c r="A29" i="41" s="1"/>
  <c r="C31" i="48" l="1"/>
  <c r="H30" i="48"/>
  <c r="A30" i="48" s="1"/>
  <c r="C31" i="41"/>
  <c r="H30" i="41"/>
  <c r="A30" i="41" s="1"/>
  <c r="C32" i="48" l="1"/>
  <c r="H31" i="48"/>
  <c r="A31" i="48" s="1"/>
  <c r="C32" i="41"/>
  <c r="H31" i="41"/>
  <c r="A31" i="41" s="1"/>
  <c r="C33" i="48" l="1"/>
  <c r="H32" i="48"/>
  <c r="A32" i="48" s="1"/>
  <c r="C33" i="41"/>
  <c r="H32" i="41"/>
  <c r="A32" i="41" s="1"/>
  <c r="C34" i="48" l="1"/>
  <c r="H33" i="48"/>
  <c r="A33" i="48" s="1"/>
  <c r="C34" i="41"/>
  <c r="H33" i="41"/>
  <c r="A33" i="41" s="1"/>
  <c r="C35" i="48" l="1"/>
  <c r="H34" i="48"/>
  <c r="A34" i="48" s="1"/>
  <c r="C35" i="41"/>
  <c r="H34" i="41"/>
  <c r="A34" i="41" s="1"/>
  <c r="C36" i="48" l="1"/>
  <c r="H35" i="48"/>
  <c r="A35" i="48" s="1"/>
  <c r="C36" i="41"/>
  <c r="H35" i="41"/>
  <c r="A35" i="41" s="1"/>
  <c r="C37" i="48" l="1"/>
  <c r="C8" i="49" s="1"/>
  <c r="H8" i="49" s="1"/>
  <c r="A8" i="49" s="1"/>
  <c r="H36" i="48"/>
  <c r="A36" i="48" s="1"/>
  <c r="C37" i="41"/>
  <c r="H36" i="41"/>
  <c r="A36" i="41" s="1"/>
  <c r="C9" i="49" l="1"/>
  <c r="H37" i="48"/>
  <c r="A37" i="48" s="1"/>
  <c r="C8" i="42"/>
  <c r="H37" i="41"/>
  <c r="A37" i="41" s="1"/>
  <c r="C10" i="49" l="1"/>
  <c r="H9" i="49"/>
  <c r="A9" i="49" s="1"/>
  <c r="C9" i="42"/>
  <c r="H8" i="42"/>
  <c r="A8" i="42" s="1"/>
  <c r="C11" i="49" l="1"/>
  <c r="H10" i="49"/>
  <c r="A10" i="49" s="1"/>
  <c r="C10" i="42"/>
  <c r="H9" i="42"/>
  <c r="A9" i="42" s="1"/>
  <c r="C12" i="49" l="1"/>
  <c r="H11" i="49"/>
  <c r="A11" i="49" s="1"/>
  <c r="C11" i="42"/>
  <c r="H10" i="42"/>
  <c r="A10" i="42" s="1"/>
  <c r="C13" i="49" l="1"/>
  <c r="H12" i="49"/>
  <c r="A12" i="49" s="1"/>
  <c r="C12" i="42"/>
  <c r="H11" i="42"/>
  <c r="A11" i="42" s="1"/>
  <c r="C14" i="49" l="1"/>
  <c r="H13" i="49"/>
  <c r="A13" i="49" s="1"/>
  <c r="C13" i="42"/>
  <c r="H12" i="42"/>
  <c r="A12" i="42" s="1"/>
  <c r="C15" i="49" l="1"/>
  <c r="H14" i="49"/>
  <c r="A14" i="49" s="1"/>
  <c r="C14" i="42"/>
  <c r="H13" i="42"/>
  <c r="A13" i="42" s="1"/>
  <c r="C16" i="49" l="1"/>
  <c r="H15" i="49"/>
  <c r="A15" i="49" s="1"/>
  <c r="C15" i="42"/>
  <c r="H14" i="42"/>
  <c r="A14" i="42" s="1"/>
  <c r="C17" i="49" l="1"/>
  <c r="H16" i="49"/>
  <c r="A16" i="49" s="1"/>
  <c r="C16" i="42"/>
  <c r="H15" i="42"/>
  <c r="A15" i="42" s="1"/>
  <c r="C18" i="49" l="1"/>
  <c r="H17" i="49"/>
  <c r="A17" i="49" s="1"/>
  <c r="C17" i="42"/>
  <c r="H16" i="42"/>
  <c r="A16" i="42" s="1"/>
  <c r="C19" i="49" l="1"/>
  <c r="H18" i="49"/>
  <c r="A18" i="49" s="1"/>
  <c r="C18" i="42"/>
  <c r="H17" i="42"/>
  <c r="A17" i="42" s="1"/>
  <c r="C20" i="49" l="1"/>
  <c r="H19" i="49"/>
  <c r="A19" i="49" s="1"/>
  <c r="C19" i="42"/>
  <c r="H18" i="42"/>
  <c r="A18" i="42" s="1"/>
  <c r="C21" i="49" l="1"/>
  <c r="H20" i="49"/>
  <c r="A20" i="49" s="1"/>
  <c r="C20" i="42"/>
  <c r="H19" i="42"/>
  <c r="A19" i="42" s="1"/>
  <c r="C22" i="49" l="1"/>
  <c r="H21" i="49"/>
  <c r="A21" i="49" s="1"/>
  <c r="C21" i="42"/>
  <c r="H20" i="42"/>
  <c r="A20" i="42" s="1"/>
  <c r="C23" i="49" l="1"/>
  <c r="H22" i="49"/>
  <c r="A22" i="49" s="1"/>
  <c r="C22" i="42"/>
  <c r="H21" i="42"/>
  <c r="A21" i="42" s="1"/>
  <c r="C24" i="49" l="1"/>
  <c r="H23" i="49"/>
  <c r="A23" i="49" s="1"/>
  <c r="C23" i="42"/>
  <c r="H22" i="42"/>
  <c r="A22" i="42" s="1"/>
  <c r="C25" i="49" l="1"/>
  <c r="H24" i="49"/>
  <c r="A24" i="49" s="1"/>
  <c r="C24" i="42"/>
  <c r="H23" i="42"/>
  <c r="A23" i="42" s="1"/>
  <c r="C26" i="49" l="1"/>
  <c r="H25" i="49"/>
  <c r="A25" i="49" s="1"/>
  <c r="C25" i="42"/>
  <c r="H24" i="42"/>
  <c r="A24" i="42" s="1"/>
  <c r="C27" i="49" l="1"/>
  <c r="H26" i="49"/>
  <c r="A26" i="49" s="1"/>
  <c r="C26" i="42"/>
  <c r="H25" i="42"/>
  <c r="A25" i="42" s="1"/>
  <c r="C28" i="49" l="1"/>
  <c r="H27" i="49"/>
  <c r="A27" i="49" s="1"/>
  <c r="C27" i="42"/>
  <c r="H26" i="42"/>
  <c r="A26" i="42" s="1"/>
  <c r="C29" i="49" l="1"/>
  <c r="H28" i="49"/>
  <c r="A28" i="49" s="1"/>
  <c r="C28" i="42"/>
  <c r="H27" i="42"/>
  <c r="A27" i="42" s="1"/>
  <c r="C30" i="49" l="1"/>
  <c r="H29" i="49"/>
  <c r="A29" i="49" s="1"/>
  <c r="C29" i="42"/>
  <c r="H28" i="42"/>
  <c r="A28" i="42" s="1"/>
  <c r="C31" i="49" l="1"/>
  <c r="H30" i="49"/>
  <c r="A30" i="49" s="1"/>
  <c r="C30" i="42"/>
  <c r="H29" i="42"/>
  <c r="A29" i="42" s="1"/>
  <c r="C32" i="49" l="1"/>
  <c r="H31" i="49"/>
  <c r="A31" i="49" s="1"/>
  <c r="C31" i="42"/>
  <c r="H30" i="42"/>
  <c r="A30" i="42" s="1"/>
  <c r="C33" i="49" l="1"/>
  <c r="H32" i="49"/>
  <c r="A32" i="49" s="1"/>
  <c r="C32" i="42"/>
  <c r="H31" i="42"/>
  <c r="A31" i="42" s="1"/>
  <c r="C34" i="49" l="1"/>
  <c r="H33" i="49"/>
  <c r="A33" i="49" s="1"/>
  <c r="C33" i="42"/>
  <c r="H32" i="42"/>
  <c r="A32" i="42" s="1"/>
  <c r="C35" i="49" l="1"/>
  <c r="H34" i="49"/>
  <c r="A34" i="49" s="1"/>
  <c r="C34" i="42"/>
  <c r="H33" i="42"/>
  <c r="A33" i="42" s="1"/>
  <c r="C36" i="49" l="1"/>
  <c r="H35" i="49"/>
  <c r="A35" i="49" s="1"/>
  <c r="C35" i="42"/>
  <c r="H34" i="42"/>
  <c r="A34" i="42" s="1"/>
  <c r="C37" i="49" l="1"/>
  <c r="H36" i="49"/>
  <c r="A36" i="49" s="1"/>
  <c r="C36" i="42"/>
  <c r="H35" i="42"/>
  <c r="A35" i="42" s="1"/>
  <c r="C38" i="49" l="1"/>
  <c r="H38" i="49" s="1"/>
  <c r="A38" i="49" s="1"/>
  <c r="H37" i="49"/>
  <c r="A37" i="49" s="1"/>
  <c r="C37" i="42"/>
  <c r="H36" i="42"/>
  <c r="A36" i="42" s="1"/>
  <c r="C38" i="42" l="1"/>
  <c r="H37" i="42"/>
  <c r="A37" i="42" s="1"/>
  <c r="C8" i="43" l="1"/>
  <c r="C9" i="43" s="1"/>
  <c r="H38" i="42"/>
  <c r="A38" i="42" s="1"/>
  <c r="C10" i="43" l="1"/>
  <c r="H9" i="43"/>
  <c r="A9" i="43" s="1"/>
  <c r="C11" i="43" l="1"/>
  <c r="H10" i="43"/>
  <c r="A10" i="43" s="1"/>
  <c r="C12" i="43" l="1"/>
  <c r="H11" i="43"/>
  <c r="A11" i="43" s="1"/>
  <c r="C13" i="43" l="1"/>
  <c r="H12" i="43"/>
  <c r="A12" i="43" s="1"/>
  <c r="C14" i="43" l="1"/>
  <c r="H13" i="43"/>
  <c r="A13" i="43" s="1"/>
  <c r="C15" i="43" l="1"/>
  <c r="H14" i="43"/>
  <c r="A14" i="43" s="1"/>
  <c r="C16" i="43" l="1"/>
  <c r="H15" i="43"/>
  <c r="A15" i="43" s="1"/>
  <c r="C17" i="43" l="1"/>
  <c r="H16" i="43"/>
  <c r="A16" i="43" s="1"/>
  <c r="C18" i="43" l="1"/>
  <c r="H17" i="43"/>
  <c r="A17" i="43" s="1"/>
  <c r="C19" i="43" l="1"/>
  <c r="H18" i="43"/>
  <c r="A18" i="43" s="1"/>
  <c r="C20" i="43" l="1"/>
  <c r="H19" i="43"/>
  <c r="A19" i="43" s="1"/>
  <c r="C21" i="43" l="1"/>
  <c r="H20" i="43"/>
  <c r="A20" i="43" s="1"/>
  <c r="C22" i="43" l="1"/>
  <c r="H21" i="43"/>
  <c r="A21" i="43" s="1"/>
  <c r="C23" i="43" l="1"/>
  <c r="H22" i="43"/>
  <c r="A22" i="43" s="1"/>
  <c r="C24" i="43" l="1"/>
  <c r="H23" i="43"/>
  <c r="A23" i="43" s="1"/>
  <c r="C25" i="43" l="1"/>
  <c r="H24" i="43"/>
  <c r="A24" i="43" s="1"/>
  <c r="C26" i="43" l="1"/>
  <c r="H25" i="43"/>
  <c r="A25" i="43" s="1"/>
  <c r="C27" i="43" l="1"/>
  <c r="H26" i="43"/>
  <c r="A26" i="43" s="1"/>
  <c r="C28" i="43" l="1"/>
  <c r="H27" i="43"/>
  <c r="A27" i="43" s="1"/>
  <c r="C29" i="43" l="1"/>
  <c r="H28" i="43"/>
  <c r="A28" i="43" s="1"/>
  <c r="C30" i="43" l="1"/>
  <c r="H29" i="43"/>
  <c r="A29" i="43" s="1"/>
  <c r="C31" i="43" l="1"/>
  <c r="H30" i="43"/>
  <c r="A30" i="43" s="1"/>
  <c r="C32" i="43" l="1"/>
  <c r="H31" i="43"/>
  <c r="A31" i="43" s="1"/>
  <c r="C33" i="43" l="1"/>
  <c r="H32" i="43"/>
  <c r="A32" i="43" s="1"/>
  <c r="C34" i="43" l="1"/>
  <c r="H33" i="43"/>
  <c r="A33" i="43" s="1"/>
  <c r="C35" i="43" l="1"/>
  <c r="H34" i="43"/>
  <c r="A34" i="43" s="1"/>
  <c r="C36" i="43" l="1"/>
  <c r="H35" i="43"/>
  <c r="A35" i="43" s="1"/>
  <c r="C37" i="43" l="1"/>
  <c r="H36" i="43"/>
  <c r="A36" i="43" s="1"/>
  <c r="C38" i="43" l="1"/>
  <c r="H37" i="43"/>
  <c r="A37" i="43" s="1"/>
  <c r="C8" i="44" l="1"/>
  <c r="C9" i="44" s="1"/>
  <c r="H38" i="43"/>
  <c r="A38" i="43" s="1"/>
  <c r="C10" i="44" l="1"/>
  <c r="H9" i="44"/>
  <c r="A9" i="44" s="1"/>
  <c r="C11" i="44" l="1"/>
  <c r="H10" i="44"/>
  <c r="A10" i="44" s="1"/>
  <c r="C12" i="44" l="1"/>
  <c r="H11" i="44"/>
  <c r="A11" i="44" s="1"/>
  <c r="C13" i="44" l="1"/>
  <c r="H12" i="44"/>
  <c r="A12" i="44" s="1"/>
  <c r="C14" i="44" l="1"/>
  <c r="H13" i="44"/>
  <c r="A13" i="44" s="1"/>
  <c r="C15" i="44" l="1"/>
  <c r="H14" i="44"/>
  <c r="A14" i="44" s="1"/>
  <c r="C16" i="44" l="1"/>
  <c r="H15" i="44"/>
  <c r="A15" i="44" s="1"/>
  <c r="C17" i="44" l="1"/>
  <c r="H16" i="44"/>
  <c r="A16" i="44" s="1"/>
  <c r="C18" i="44" l="1"/>
  <c r="H17" i="44"/>
  <c r="A17" i="44" s="1"/>
  <c r="C19" i="44" l="1"/>
  <c r="H18" i="44"/>
  <c r="A18" i="44" s="1"/>
  <c r="C20" i="44" l="1"/>
  <c r="H19" i="44"/>
  <c r="A19" i="44" s="1"/>
  <c r="C21" i="44" l="1"/>
  <c r="H20" i="44"/>
  <c r="A20" i="44" s="1"/>
  <c r="C22" i="44" l="1"/>
  <c r="H21" i="44"/>
  <c r="A21" i="44" s="1"/>
  <c r="C23" i="44" l="1"/>
  <c r="H22" i="44"/>
  <c r="A22" i="44" s="1"/>
  <c r="C24" i="44" l="1"/>
  <c r="H23" i="44"/>
  <c r="A23" i="44" s="1"/>
  <c r="C25" i="44" l="1"/>
  <c r="H24" i="44"/>
  <c r="A24" i="44" s="1"/>
  <c r="C26" i="44" l="1"/>
  <c r="H25" i="44"/>
  <c r="A25" i="44" s="1"/>
  <c r="C27" i="44" l="1"/>
  <c r="H26" i="44"/>
  <c r="A26" i="44" s="1"/>
  <c r="C28" i="44" l="1"/>
  <c r="H27" i="44"/>
  <c r="A27" i="44" s="1"/>
  <c r="C29" i="44" l="1"/>
  <c r="H28" i="44"/>
  <c r="A28" i="44" s="1"/>
  <c r="C30" i="44" l="1"/>
  <c r="H29" i="44"/>
  <c r="A29" i="44" s="1"/>
  <c r="C31" i="44" l="1"/>
  <c r="H30" i="44"/>
  <c r="A30" i="44" s="1"/>
  <c r="C32" i="44" l="1"/>
  <c r="H31" i="44"/>
  <c r="A31" i="44" s="1"/>
  <c r="C33" i="44" l="1"/>
  <c r="H32" i="44"/>
  <c r="A32" i="44" s="1"/>
  <c r="C34" i="44" l="1"/>
  <c r="H33" i="44"/>
  <c r="A33" i="44" s="1"/>
  <c r="C35" i="44" l="1"/>
  <c r="H34" i="44"/>
  <c r="A34" i="44" s="1"/>
  <c r="C36" i="44" l="1"/>
  <c r="H36" i="44" s="1"/>
  <c r="A36" i="44" s="1"/>
  <c r="H35" i="44"/>
  <c r="A35"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C11" authorId="0" shapeId="0" xr:uid="{00000000-0006-0000-0000-000001000000}">
      <text>
        <r>
          <rPr>
            <b/>
            <sz val="9"/>
            <color indexed="81"/>
            <rFont val="Tahoma"/>
            <family val="2"/>
          </rPr>
          <t xml:space="preserve">You will need to calculate your minutes on your own with the BRIEF report. You DO NOT use the Timetable sheets to calculate the time.
</t>
        </r>
        <r>
          <rPr>
            <sz val="9"/>
            <color indexed="81"/>
            <rFont val="Tahoma"/>
            <family val="2"/>
          </rPr>
          <t xml:space="preserve">
</t>
        </r>
        <r>
          <rPr>
            <b/>
            <sz val="9"/>
            <color indexed="81"/>
            <rFont val="Tahoma"/>
            <family val="2"/>
          </rPr>
          <t>PUT YOUR NUMBER OF OCCURENCES IN THIS REPORT.</t>
        </r>
      </text>
    </comment>
    <comment ref="D11" authorId="0" shapeId="0" xr:uid="{00000000-0006-0000-0000-000002000000}">
      <text>
        <r>
          <rPr>
            <b/>
            <sz val="9"/>
            <color indexed="81"/>
            <rFont val="Tahoma"/>
            <family val="2"/>
          </rPr>
          <t xml:space="preserve">You will need to calculate your minutes on your own with the BRIEF report. You DO NOT use the Timetable sheets to calculate the time.
</t>
        </r>
        <r>
          <rPr>
            <sz val="9"/>
            <color indexed="81"/>
            <rFont val="Tahoma"/>
            <family val="2"/>
          </rPr>
          <t xml:space="preserve">
</t>
        </r>
        <r>
          <rPr>
            <b/>
            <sz val="9"/>
            <color indexed="81"/>
            <rFont val="Tahoma"/>
            <family val="2"/>
          </rPr>
          <t>PUT YOUR NUMBER OF OCCURENCES IN THIS REPORT.</t>
        </r>
      </text>
    </comment>
    <comment ref="F11" authorId="0" shapeId="0" xr:uid="{00000000-0006-0000-0000-000003000000}">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 ref="G11" authorId="0" shapeId="0" xr:uid="{00000000-0006-0000-0000-000004000000}">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 ref="C12" authorId="0" shapeId="0" xr:uid="{00000000-0006-0000-0000-000005000000}">
      <text>
        <r>
          <rPr>
            <b/>
            <sz val="9"/>
            <color indexed="81"/>
            <rFont val="Tahoma"/>
            <family val="2"/>
          </rPr>
          <t>You will need to calculate your minutes on your own with the BRIEF report. You DO NOT use the Timetable sheets to calculate the time.
PUT YOUR NUMBER OF OCCURENCES IN THIS REPORT.</t>
        </r>
      </text>
    </comment>
    <comment ref="D12" authorId="0" shapeId="0" xr:uid="{00000000-0006-0000-0000-000006000000}">
      <text>
        <r>
          <rPr>
            <b/>
            <sz val="9"/>
            <color indexed="81"/>
            <rFont val="Tahoma"/>
            <family val="2"/>
          </rPr>
          <t xml:space="preserve">You will need to calculate your minutes on your own with the BRIEF report. You DO NOT use the Timetable sheets to calculate the time.
</t>
        </r>
        <r>
          <rPr>
            <sz val="9"/>
            <color indexed="81"/>
            <rFont val="Tahoma"/>
            <family val="2"/>
          </rPr>
          <t xml:space="preserve">
</t>
        </r>
        <r>
          <rPr>
            <b/>
            <sz val="9"/>
            <color indexed="81"/>
            <rFont val="Tahoma"/>
            <family val="2"/>
          </rPr>
          <t>PUT YOUR NUMBER OF OCCURENCES IN THIS REPORT.</t>
        </r>
      </text>
    </comment>
    <comment ref="F12" authorId="0" shapeId="0" xr:uid="{00000000-0006-0000-0000-000007000000}">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 ref="G12" authorId="0" shapeId="0" xr:uid="{00000000-0006-0000-0000-000008000000}">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9" authorId="0" shapeId="0" xr:uid="{00000000-0006-0000-0100-000001000000}">
      <text>
        <r>
          <rPr>
            <b/>
            <sz val="9"/>
            <color indexed="81"/>
            <rFont val="Tahoma"/>
            <family val="2"/>
          </rPr>
          <t>This is the time you spend teaching the students.</t>
        </r>
        <r>
          <rPr>
            <sz val="9"/>
            <color indexed="81"/>
            <rFont val="Tahoma"/>
            <family val="2"/>
          </rPr>
          <t xml:space="preserve">
</t>
        </r>
      </text>
    </comment>
    <comment ref="C9" authorId="0" shapeId="0" xr:uid="{00000000-0006-0000-0100-000002000000}">
      <text>
        <r>
          <rPr>
            <b/>
            <sz val="9"/>
            <color indexed="81"/>
            <rFont val="Tahoma"/>
            <family val="2"/>
          </rPr>
          <t>This DOES NOT include your instructional time. It is the time spent for supervision, transition time, assigned meetings, and before/afterschool arrival/departure.</t>
        </r>
        <r>
          <rPr>
            <sz val="9"/>
            <color indexed="81"/>
            <rFont val="Tahoma"/>
            <family val="2"/>
          </rPr>
          <t xml:space="preserve">
</t>
        </r>
      </text>
    </comment>
    <comment ref="A22" authorId="0" shapeId="0" xr:uid="{00000000-0006-0000-0100-000003000000}">
      <text>
        <r>
          <rPr>
            <b/>
            <sz val="9"/>
            <color indexed="81"/>
            <rFont val="Tahoma"/>
            <family val="2"/>
          </rPr>
          <t>This column of cells REQUIRES you to include the number of occurences for each of the days in your rotation. This information is automatically share on the detailed page.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Sean Brown</author>
    <author>Sean D Brown</author>
  </authors>
  <commentList>
    <comment ref="H1" authorId="0" shapeId="0" xr:uid="{00000000-0006-0000-0200-000001000000}">
      <text>
        <r>
          <rPr>
            <sz val="18"/>
            <color indexed="81"/>
            <rFont val="Tahoma"/>
            <family val="2"/>
          </rPr>
          <t xml:space="preserve">Hours of Work Spreadsheet Tips and Tricks
1. Cells with a small </t>
        </r>
        <r>
          <rPr>
            <b/>
            <sz val="18"/>
            <color indexed="81"/>
            <rFont val="Tahoma"/>
            <family val="2"/>
          </rPr>
          <t xml:space="preserve">red triangle in the top right </t>
        </r>
        <r>
          <rPr>
            <sz val="18"/>
            <color indexed="81"/>
            <rFont val="Tahoma"/>
            <family val="2"/>
          </rPr>
          <t xml:space="preserve">corner have a helpful comment that can be displayed by placing your pointer on the cell.
2. Most cells on this page are locked and  </t>
        </r>
        <r>
          <rPr>
            <b/>
            <u/>
            <sz val="18"/>
            <color indexed="81"/>
            <rFont val="Tahoma"/>
            <family val="2"/>
          </rPr>
          <t>cannot</t>
        </r>
        <r>
          <rPr>
            <sz val="18"/>
            <color indexed="81"/>
            <rFont val="Tahoma"/>
            <family val="2"/>
          </rPr>
          <t xml:space="preserve"> be altered. The </t>
        </r>
        <r>
          <rPr>
            <b/>
            <sz val="18"/>
            <color indexed="81"/>
            <rFont val="Tahoma"/>
            <family val="2"/>
          </rPr>
          <t>"Number of Occurences</t>
        </r>
        <r>
          <rPr>
            <sz val="18"/>
            <color indexed="81"/>
            <rFont val="Tahoma"/>
            <family val="2"/>
          </rPr>
          <t xml:space="preserve">" cells for each day is the exception and needs to be entered.
3. The four blue rectangles at the top show your assignable hours, your FTE, and how many hours you have </t>
        </r>
        <r>
          <rPr>
            <b/>
            <u/>
            <sz val="18"/>
            <color indexed="81"/>
            <rFont val="Tahoma"/>
            <family val="2"/>
          </rPr>
          <t>left</t>
        </r>
        <r>
          <rPr>
            <sz val="18"/>
            <color indexed="81"/>
            <rFont val="Tahoma"/>
            <family val="2"/>
          </rPr>
          <t xml:space="preserve"> until you reach your </t>
        </r>
        <r>
          <rPr>
            <b/>
            <u/>
            <sz val="18"/>
            <color indexed="81"/>
            <rFont val="Tahoma"/>
            <family val="2"/>
          </rPr>
          <t>maximum assignable time</t>
        </r>
        <r>
          <rPr>
            <sz val="18"/>
            <color indexed="81"/>
            <rFont val="Tahoma"/>
            <family val="2"/>
          </rPr>
          <t xml:space="preserve">.  They are calculated based on the information you supply in the other sheets in this document.
4. The </t>
        </r>
        <r>
          <rPr>
            <b/>
            <sz val="18"/>
            <color indexed="81"/>
            <rFont val="Tahoma"/>
            <family val="2"/>
          </rPr>
          <t>"Typical FT Teacher Assignable Hours"</t>
        </r>
        <r>
          <rPr>
            <sz val="18"/>
            <color indexed="81"/>
            <rFont val="Tahoma"/>
            <family val="2"/>
          </rPr>
          <t xml:space="preserve"> cell is a very important piece of information to acquire, especially for part-time teachers.  Without it, calculating the correct part-time FTE will result in an inaccurate number.  This number is school (site) specific and is something that should be easily accessible from your school administration.
5. The </t>
        </r>
        <r>
          <rPr>
            <b/>
            <sz val="18"/>
            <color indexed="81"/>
            <rFont val="Tahoma"/>
            <family val="2"/>
          </rPr>
          <t>"TOTAL Additional Instructional Time"</t>
        </r>
        <r>
          <rPr>
            <sz val="18"/>
            <color indexed="81"/>
            <rFont val="Tahoma"/>
            <family val="2"/>
          </rPr>
          <t xml:space="preserve"> shows your annualized instructional time plus any additional instructional time you inputted in any of the months.
6. </t>
        </r>
        <r>
          <rPr>
            <b/>
            <sz val="18"/>
            <color indexed="81"/>
            <rFont val="Tahoma"/>
            <family val="2"/>
          </rPr>
          <t>Begin</t>
        </r>
        <r>
          <rPr>
            <sz val="18"/>
            <color indexed="81"/>
            <rFont val="Tahoma"/>
            <family val="2"/>
          </rPr>
          <t xml:space="preserve"> by entering your timetable information (both instructional and assignable time) </t>
        </r>
        <r>
          <rPr>
            <b/>
            <sz val="18"/>
            <color indexed="81"/>
            <rFont val="Tahoma"/>
            <family val="2"/>
          </rPr>
          <t>by clicking on the days</t>
        </r>
        <r>
          <rPr>
            <sz val="18"/>
            <color indexed="81"/>
            <rFont val="Tahoma"/>
            <family val="2"/>
          </rPr>
          <t xml:space="preserve">, located at the left of the page.
7. Use the </t>
        </r>
        <r>
          <rPr>
            <b/>
            <sz val="18"/>
            <color indexed="81"/>
            <rFont val="Tahoma"/>
            <family val="2"/>
          </rPr>
          <t>"Return to Main"</t>
        </r>
        <r>
          <rPr>
            <sz val="18"/>
            <color indexed="81"/>
            <rFont val="Tahoma"/>
            <family val="2"/>
          </rPr>
          <t xml:space="preserve"> link, located at the top right of the other pages, to return to this page.
8. Once your annualized assignable time is added in the days, choose one of the months (at the bottom of this page) to add your</t>
        </r>
        <r>
          <rPr>
            <b/>
            <sz val="18"/>
            <color indexed="81"/>
            <rFont val="Tahoma"/>
            <family val="2"/>
          </rPr>
          <t xml:space="preserve"> "Other Assignable Time"</t>
        </r>
        <r>
          <rPr>
            <sz val="18"/>
            <color indexed="81"/>
            <rFont val="Tahoma"/>
            <family val="2"/>
          </rPr>
          <t xml:space="preserve"> instances (Meet the teacher night, requirement to be at/stay at school for a set time, Teachers' Convention, etc.).</t>
        </r>
      </text>
    </comment>
    <comment ref="H2" authorId="0" shapeId="0" xr:uid="{00000000-0006-0000-0200-000002000000}">
      <text>
        <r>
          <rPr>
            <b/>
            <sz val="18"/>
            <color indexed="81"/>
            <rFont val="Tahoma"/>
            <family val="2"/>
          </rPr>
          <t>Hours of Work Spreadsheet Step by Step</t>
        </r>
        <r>
          <rPr>
            <sz val="18"/>
            <color indexed="81"/>
            <rFont val="Tahoma"/>
            <family val="2"/>
          </rPr>
          <t xml:space="preserve">
1. You will need the following information to complete this work:
  a. Your </t>
        </r>
        <r>
          <rPr>
            <b/>
            <sz val="18"/>
            <color indexed="81"/>
            <rFont val="Tahoma"/>
            <family val="2"/>
          </rPr>
          <t>timetable,</t>
        </r>
        <r>
          <rPr>
            <sz val="18"/>
            <color indexed="81"/>
            <rFont val="Tahoma"/>
            <family val="2"/>
          </rPr>
          <t xml:space="preserve"> with block start and end times.
  b. Your</t>
        </r>
        <r>
          <rPr>
            <b/>
            <sz val="18"/>
            <color indexed="81"/>
            <rFont val="Tahoma"/>
            <family val="2"/>
          </rPr>
          <t xml:space="preserve"> school calendar</t>
        </r>
        <r>
          <rPr>
            <sz val="18"/>
            <color indexed="81"/>
            <rFont val="Tahoma"/>
            <family val="2"/>
          </rPr>
          <t xml:space="preserve">, with all instructional and non-instructional days listed (including meet the teacher night, awards night, concerts, convention, etc.).
  c. Your </t>
        </r>
        <r>
          <rPr>
            <b/>
            <sz val="18"/>
            <color indexed="81"/>
            <rFont val="Tahoma"/>
            <family val="2"/>
          </rPr>
          <t>supervision schedule</t>
        </r>
        <r>
          <rPr>
            <sz val="18"/>
            <color indexed="81"/>
            <rFont val="Tahoma"/>
            <family val="2"/>
          </rPr>
          <t>, with start times and end times.
  d.</t>
        </r>
        <r>
          <rPr>
            <b/>
            <i/>
            <sz val="18"/>
            <color indexed="81"/>
            <rFont val="Tahoma"/>
            <family val="2"/>
          </rPr>
          <t xml:space="preserve"> If your are part-time</t>
        </r>
        <r>
          <rPr>
            <sz val="18"/>
            <color indexed="81"/>
            <rFont val="Tahoma"/>
            <family val="2"/>
          </rPr>
          <t xml:space="preserve">, you will need the number of full-time </t>
        </r>
        <r>
          <rPr>
            <b/>
            <sz val="18"/>
            <color indexed="81"/>
            <rFont val="Tahoma"/>
            <family val="2"/>
          </rPr>
          <t>ASSIGNABLE</t>
        </r>
        <r>
          <rPr>
            <sz val="18"/>
            <color indexed="81"/>
            <rFont val="Tahoma"/>
            <family val="2"/>
          </rPr>
          <t xml:space="preserve"> hours for a </t>
        </r>
        <r>
          <rPr>
            <b/>
            <sz val="18"/>
            <color indexed="81"/>
            <rFont val="Tahoma"/>
            <family val="2"/>
          </rPr>
          <t>typical teache</t>
        </r>
        <r>
          <rPr>
            <sz val="18"/>
            <color indexed="81"/>
            <rFont val="Tahoma"/>
            <family val="2"/>
          </rPr>
          <t xml:space="preserve">r in your school
2. </t>
        </r>
        <r>
          <rPr>
            <b/>
            <sz val="18"/>
            <color indexed="81"/>
            <rFont val="Tahoma"/>
            <family val="2"/>
          </rPr>
          <t>Begin</t>
        </r>
        <r>
          <rPr>
            <sz val="18"/>
            <color indexed="81"/>
            <rFont val="Tahoma"/>
            <family val="2"/>
          </rPr>
          <t xml:space="preserve"> by entering your timetable information (annualized</t>
        </r>
        <r>
          <rPr>
            <b/>
            <sz val="18"/>
            <color indexed="81"/>
            <rFont val="Tahoma"/>
            <family val="2"/>
          </rPr>
          <t>*</t>
        </r>
        <r>
          <rPr>
            <sz val="18"/>
            <color indexed="81"/>
            <rFont val="Tahoma"/>
            <family val="2"/>
          </rPr>
          <t xml:space="preserve"> instructional and assignable time) by clicking on the days, located at the left of the page.
3. After completing your timetable information, your next step is to fill in the </t>
        </r>
        <r>
          <rPr>
            <b/>
            <sz val="18"/>
            <color indexed="81"/>
            <rFont val="Tahoma"/>
            <family val="2"/>
          </rPr>
          <t>"Number of Occurrences For Day"</t>
        </r>
        <r>
          <rPr>
            <sz val="18"/>
            <color indexed="81"/>
            <rFont val="Tahoma"/>
            <family val="2"/>
          </rPr>
          <t xml:space="preserve"> cells on the main page.
4. Once you have completed all the days in your rotation, click on the months (bottom of the page) to enter in your</t>
        </r>
        <r>
          <rPr>
            <b/>
            <sz val="18"/>
            <color indexed="81"/>
            <rFont val="Tahoma"/>
            <family val="2"/>
          </rPr>
          <t xml:space="preserve"> "Other Assignable Time"**</t>
        </r>
        <r>
          <rPr>
            <sz val="18"/>
            <color indexed="81"/>
            <rFont val="Tahoma"/>
            <family val="2"/>
          </rPr>
          <t xml:space="preserve">.
5. If you are PT teacher, you will need to enter in the </t>
        </r>
        <r>
          <rPr>
            <b/>
            <sz val="18"/>
            <color indexed="81"/>
            <rFont val="Tahoma"/>
            <family val="2"/>
          </rPr>
          <t>"Typical FT Teacher ASSIGNABLE Hours"</t>
        </r>
        <r>
          <rPr>
            <sz val="18"/>
            <color indexed="81"/>
            <rFont val="Tahoma"/>
            <family val="2"/>
          </rPr>
          <t xml:space="preserve"> cell.
</t>
        </r>
        <r>
          <rPr>
            <b/>
            <sz val="18"/>
            <color indexed="81"/>
            <rFont val="Tahoma"/>
            <family val="2"/>
          </rPr>
          <t>*</t>
        </r>
        <r>
          <rPr>
            <sz val="18"/>
            <color indexed="81"/>
            <rFont val="Tahoma"/>
            <family val="2"/>
          </rPr>
          <t xml:space="preserve">Annualized is meant to refer to the instructional / assignable time you spend on an specific instructional day and that repeats everytime that day is in the instructional rotation.
</t>
        </r>
        <r>
          <rPr>
            <b/>
            <sz val="18"/>
            <color indexed="81"/>
            <rFont val="Tahoma"/>
            <family val="2"/>
          </rPr>
          <t>**</t>
        </r>
        <r>
          <rPr>
            <sz val="18"/>
            <color indexed="81"/>
            <rFont val="Tahoma"/>
            <family val="2"/>
          </rPr>
          <t xml:space="preserve"> Other Assignable Time is meant to refer to the instructional / assignable time that are "one offs" or those that are not repeated on a specific instructional day.</t>
        </r>
        <r>
          <rPr>
            <sz val="9"/>
            <color indexed="81"/>
            <rFont val="Tahoma"/>
            <family val="2"/>
          </rPr>
          <t xml:space="preserve">
</t>
        </r>
      </text>
    </comment>
    <comment ref="C3" authorId="0" shapeId="0" xr:uid="{00000000-0006-0000-0200-000003000000}">
      <text>
        <r>
          <rPr>
            <sz val="14"/>
            <color indexed="81"/>
            <rFont val="Tahoma"/>
            <family val="2"/>
          </rPr>
          <t xml:space="preserve">This cell is self-calculating and is the total amount of </t>
        </r>
        <r>
          <rPr>
            <b/>
            <u/>
            <sz val="14"/>
            <color indexed="81"/>
            <rFont val="Tahoma"/>
            <family val="2"/>
          </rPr>
          <t>Annualized Assigned Time</t>
        </r>
        <r>
          <rPr>
            <b/>
            <sz val="14"/>
            <color indexed="81"/>
            <rFont val="Tahoma"/>
            <family val="2"/>
          </rPr>
          <t xml:space="preserve"> </t>
        </r>
        <r>
          <rPr>
            <sz val="14"/>
            <color indexed="81"/>
            <rFont val="Tahoma"/>
            <family val="2"/>
          </rPr>
          <t>worked for this school year.</t>
        </r>
      </text>
    </comment>
    <comment ref="F3" authorId="0" shapeId="0" xr:uid="{00000000-0006-0000-0200-000004000000}">
      <text>
        <r>
          <rPr>
            <sz val="14"/>
            <color indexed="81"/>
            <rFont val="Tahoma"/>
            <family val="2"/>
          </rPr>
          <t xml:space="preserve">This cell is self-calculating and is generated when you input your FTE from August to June of the current school year. </t>
        </r>
        <r>
          <rPr>
            <b/>
            <i/>
            <sz val="14"/>
            <color indexed="81"/>
            <rFont val="Tahoma"/>
            <family val="2"/>
          </rPr>
          <t xml:space="preserve"> If you are part-time and your FTE changes, this cell will average it over the year.</t>
        </r>
      </text>
    </comment>
    <comment ref="C4" authorId="1" shapeId="0" xr:uid="{00000000-0006-0000-0200-000005000000}">
      <text>
        <r>
          <rPr>
            <sz val="14"/>
            <color indexed="81"/>
            <rFont val="Calibri"/>
            <family val="2"/>
          </rPr>
          <t xml:space="preserve">This cell is self-calculating and is the total number of </t>
        </r>
        <r>
          <rPr>
            <b/>
            <sz val="14"/>
            <color indexed="81"/>
            <rFont val="Calibri"/>
            <family val="2"/>
          </rPr>
          <t>Other Assignable Hours</t>
        </r>
        <r>
          <rPr>
            <sz val="14"/>
            <color indexed="81"/>
            <rFont val="Calibri"/>
            <family val="2"/>
          </rPr>
          <t xml:space="preserve"> worked for this school year.  These hours come from the months tabs.</t>
        </r>
      </text>
    </comment>
    <comment ref="I4" authorId="0" shapeId="0" xr:uid="{00000000-0006-0000-0200-000006000000}">
      <text>
        <r>
          <rPr>
            <b/>
            <sz val="14"/>
            <color indexed="81"/>
            <rFont val="Tahoma"/>
            <family val="2"/>
          </rPr>
          <t>This cell is self-calculating and shows the number of assignable hours you have left before you reach your maximum.</t>
        </r>
        <r>
          <rPr>
            <sz val="9"/>
            <color indexed="81"/>
            <rFont val="Tahoma"/>
            <family val="2"/>
          </rPr>
          <t xml:space="preserve">
</t>
        </r>
      </text>
    </comment>
    <comment ref="B5" authorId="0" shapeId="0" xr:uid="{00000000-0006-0000-0200-000007000000}">
      <text>
        <r>
          <rPr>
            <b/>
            <sz val="14"/>
            <color indexed="81"/>
            <rFont val="Tahoma"/>
            <family val="2"/>
          </rPr>
          <t>Click on a cell below to move to the correct day.</t>
        </r>
      </text>
    </comment>
    <comment ref="C5" authorId="0" shapeId="0" xr:uid="{00000000-0006-0000-0200-000008000000}">
      <text>
        <r>
          <rPr>
            <sz val="14"/>
            <color indexed="81"/>
            <rFont val="Tahoma"/>
            <family val="2"/>
          </rPr>
          <t xml:space="preserve">This column of cells is self calculating and totals the number of </t>
        </r>
        <r>
          <rPr>
            <b/>
            <sz val="14"/>
            <color indexed="81"/>
            <rFont val="Tahoma"/>
            <family val="2"/>
          </rPr>
          <t>INSTRUCTIONAL</t>
        </r>
        <r>
          <rPr>
            <sz val="14"/>
            <color indexed="81"/>
            <rFont val="Tahoma"/>
            <family val="2"/>
          </rPr>
          <t xml:space="preserve"> minutes worked for this specific day.</t>
        </r>
      </text>
    </comment>
    <comment ref="D5" authorId="0" shapeId="0" xr:uid="{00000000-0006-0000-0200-000009000000}">
      <text>
        <r>
          <rPr>
            <sz val="14"/>
            <color indexed="81"/>
            <rFont val="Tahoma"/>
            <family val="2"/>
          </rPr>
          <t xml:space="preserve">This column of cells is self calculating and totals the number of </t>
        </r>
        <r>
          <rPr>
            <b/>
            <u/>
            <sz val="14"/>
            <color indexed="81"/>
            <rFont val="Tahoma"/>
            <family val="2"/>
          </rPr>
          <t>ASSIGNABLE</t>
        </r>
        <r>
          <rPr>
            <sz val="14"/>
            <color indexed="81"/>
            <rFont val="Tahoma"/>
            <family val="2"/>
          </rPr>
          <t xml:space="preserve"> minutes worked for this specific day.</t>
        </r>
      </text>
    </comment>
    <comment ref="E5" authorId="0" shapeId="0" xr:uid="{00000000-0006-0000-0200-00000A000000}">
      <text>
        <r>
          <rPr>
            <sz val="14"/>
            <color indexed="81"/>
            <rFont val="Tahoma"/>
            <family val="2"/>
          </rPr>
          <t xml:space="preserve">This column of cells </t>
        </r>
        <r>
          <rPr>
            <b/>
            <u/>
            <sz val="14"/>
            <color indexed="81"/>
            <rFont val="Tahoma"/>
            <family val="2"/>
          </rPr>
          <t>REQUIRES</t>
        </r>
        <r>
          <rPr>
            <sz val="14"/>
            <color indexed="81"/>
            <rFont val="Tahoma"/>
            <family val="2"/>
          </rPr>
          <t xml:space="preserve"> you to input data in the brief summary page for the occurences.</t>
        </r>
      </text>
    </comment>
    <comment ref="F5" authorId="0" shapeId="0" xr:uid="{00000000-0006-0000-0200-00000B000000}">
      <text>
        <r>
          <rPr>
            <sz val="14"/>
            <color indexed="81"/>
            <rFont val="Tahoma"/>
            <family val="2"/>
          </rPr>
          <t xml:space="preserve">This column of cells is </t>
        </r>
        <r>
          <rPr>
            <b/>
            <u/>
            <sz val="14"/>
            <color indexed="81"/>
            <rFont val="Tahoma"/>
            <family val="2"/>
          </rPr>
          <t>self calculating</t>
        </r>
        <r>
          <rPr>
            <sz val="14"/>
            <color indexed="81"/>
            <rFont val="Tahoma"/>
            <family val="2"/>
          </rPr>
          <t xml:space="preserve"> and totals the number of Assignable minutes (including instructional) for </t>
        </r>
        <r>
          <rPr>
            <b/>
            <sz val="14"/>
            <color indexed="81"/>
            <rFont val="Tahoma"/>
            <family val="2"/>
          </rPr>
          <t>each day</t>
        </r>
        <r>
          <rPr>
            <sz val="14"/>
            <color indexed="81"/>
            <rFont val="Tahoma"/>
            <family val="2"/>
          </rPr>
          <t xml:space="preserve">. </t>
        </r>
      </text>
    </comment>
    <comment ref="G5" authorId="0" shapeId="0" xr:uid="{00000000-0006-0000-0200-00000C000000}">
      <text>
        <r>
          <rPr>
            <b/>
            <sz val="14"/>
            <color indexed="81"/>
            <rFont val="Tahoma"/>
            <family val="2"/>
          </rPr>
          <t>The cells below are self calculating and show the total number of Instructional Minutes worked for this school year.</t>
        </r>
      </text>
    </comment>
    <comment ref="G8" authorId="0" shapeId="0" xr:uid="{00000000-0006-0000-0200-00000D000000}">
      <text>
        <r>
          <rPr>
            <b/>
            <sz val="14"/>
            <color indexed="81"/>
            <rFont val="Tahoma"/>
            <family val="2"/>
          </rPr>
          <t>The cells below are self calculating and show the Annualized Assignable Time for this school year.</t>
        </r>
      </text>
    </comment>
    <comment ref="G14" authorId="0" shapeId="0" xr:uid="{00000000-0006-0000-0200-00000E000000}">
      <text>
        <r>
          <rPr>
            <b/>
            <sz val="14"/>
            <color indexed="81"/>
            <rFont val="Tahoma"/>
            <family val="2"/>
          </rPr>
          <t>The cell below is self calculating and shows any additional Instructional Time that was assigned during the year.</t>
        </r>
      </text>
    </comment>
    <comment ref="I14" authorId="0" shapeId="0" xr:uid="{8D055901-FC87-44AF-95F3-092370D16778}">
      <text>
        <r>
          <rPr>
            <b/>
            <sz val="14"/>
            <color indexed="81"/>
            <rFont val="Tahoma"/>
            <family val="2"/>
          </rPr>
          <t>The cell below is self calculating and shows any additional Instructional Time that was assigned during the year.</t>
        </r>
      </text>
    </comment>
    <comment ref="G16" authorId="0" shapeId="0" xr:uid="{00000000-0006-0000-0200-00000F000000}">
      <text>
        <r>
          <rPr>
            <b/>
            <sz val="9"/>
            <color indexed="81"/>
            <rFont val="Tahoma"/>
            <family val="2"/>
          </rPr>
          <t>This cell is self calculating and adds any additional instructional time from each month.</t>
        </r>
        <r>
          <rPr>
            <sz val="9"/>
            <color indexed="81"/>
            <rFont val="Tahoma"/>
            <family val="2"/>
          </rPr>
          <t xml:space="preserve">
</t>
        </r>
      </text>
    </comment>
    <comment ref="G18" authorId="0" shapeId="0" xr:uid="{00000000-0006-0000-0200-000010000000}">
      <text>
        <r>
          <rPr>
            <b/>
            <sz val="12"/>
            <color indexed="81"/>
            <rFont val="Tahoma"/>
            <family val="2"/>
          </rPr>
          <t>This cell is self calculating and adds the Annualized Instructional Time to any Additional Instructional Time, if any, from each month.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C3" authorId="0" shapeId="0" xr:uid="{00000000-0006-0000-0300-000001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300-000002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300-000003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300-000004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300-000005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300-000006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4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4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4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4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4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4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400-000007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5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5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5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5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5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5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500-000007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6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6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6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6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6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6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600-000007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7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7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7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7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7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7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700-000007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8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8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8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8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8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8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8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8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8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8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 ref="E40" authorId="0" shapeId="0" xr:uid="{00000000-0006-0000-0800-00000B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9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9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9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9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9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9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9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9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9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9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 ref="E40" authorId="0" shapeId="0" xr:uid="{00000000-0006-0000-0900-00000B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A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A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A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A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A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A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A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A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A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A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 ref="E40" authorId="0" shapeId="0" xr:uid="{00000000-0006-0000-0A00-00000B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B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B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B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B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B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B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B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B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B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B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 ref="E40" authorId="0" shapeId="0" xr:uid="{00000000-0006-0000-0B00-00000B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C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C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C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C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C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C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C00-000007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D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D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D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D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D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D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D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D00-000008000000}">
      <text>
        <r>
          <rPr>
            <b/>
            <u/>
            <sz val="9"/>
            <color rgb="FF000000"/>
            <rFont val="Tahoma"/>
            <family val="2"/>
          </rPr>
          <t>Supervision Tip:</t>
        </r>
        <r>
          <rPr>
            <b/>
            <sz val="9"/>
            <color rgb="FF000000"/>
            <rFont val="Tahoma"/>
            <family val="2"/>
          </rPr>
          <t xml:space="preserve"> Enter the time your assigned supervision ends.</t>
        </r>
      </text>
    </comment>
    <comment ref="C5" authorId="0" shapeId="0" xr:uid="{00000000-0006-0000-0D00-000009000000}">
      <text>
        <r>
          <rPr>
            <b/>
            <u/>
            <sz val="9"/>
            <color rgb="FF000000"/>
            <rFont val="Tahoma"/>
            <family val="2"/>
          </rPr>
          <t>Transition/Break Tip:</t>
        </r>
        <r>
          <rPr>
            <b/>
            <sz val="9"/>
            <color rgb="FF000000"/>
            <rFont val="Tahoma"/>
            <family val="2"/>
          </rPr>
          <t xml:space="preserve"> Enter the time you are required to supervise for a transition or break.</t>
        </r>
        <r>
          <rPr>
            <sz val="9"/>
            <color rgb="FF000000"/>
            <rFont val="Tahoma"/>
            <family val="2"/>
          </rPr>
          <t xml:space="preserve">
</t>
        </r>
      </text>
    </comment>
    <comment ref="D5" authorId="0" shapeId="0" xr:uid="{00000000-0006-0000-0D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 ref="E40" authorId="0" shapeId="0" xr:uid="{00000000-0006-0000-0D00-00000B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0E00-000001000000}">
      <text>
        <r>
          <rPr>
            <b/>
            <sz val="14"/>
            <color indexed="81"/>
            <rFont val="Tahoma"/>
            <family val="2"/>
          </rPr>
          <t>Click on a cell below to move to the correct day.</t>
        </r>
      </text>
    </comment>
    <comment ref="E2" authorId="0" shapeId="0" xr:uid="{00000000-0006-0000-0E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0E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0E00-000004000000}">
      <text>
        <r>
          <rPr>
            <b/>
            <sz val="9"/>
            <color indexed="81"/>
            <rFont val="Tahoma"/>
            <family val="2"/>
          </rPr>
          <t>These are the total number of minutes worked for this specific day.</t>
        </r>
      </text>
    </comment>
    <comment ref="F6" authorId="0" shapeId="0" xr:uid="{00000000-0006-0000-0E00-000005000000}">
      <text>
        <r>
          <rPr>
            <b/>
            <sz val="12"/>
            <color indexed="81"/>
            <rFont val="Tahoma"/>
            <family val="2"/>
          </rPr>
          <t>If this cell is red AND 0.00, it needs you to input your FTE on the Hours Summary page  and have completed your timetable inputs.</t>
        </r>
        <r>
          <rPr>
            <sz val="9"/>
            <color indexed="81"/>
            <rFont val="Tahoma"/>
            <family val="2"/>
          </rPr>
          <t xml:space="preserve">
</t>
        </r>
      </text>
    </comment>
    <comment ref="D7" authorId="0" shapeId="0" xr:uid="{00000000-0006-0000-0E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0E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0E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0E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0E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0F00-000001000000}">
      <text>
        <r>
          <rPr>
            <b/>
            <sz val="14"/>
            <color indexed="81"/>
            <rFont val="Tahoma"/>
            <family val="2"/>
          </rPr>
          <t>Click on a cell below to move to the correct day.</t>
        </r>
      </text>
    </comment>
    <comment ref="E2" authorId="0" shapeId="0" xr:uid="{00000000-0006-0000-0F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0F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0F00-000004000000}">
      <text>
        <r>
          <rPr>
            <b/>
            <sz val="9"/>
            <color indexed="81"/>
            <rFont val="Tahoma"/>
            <family val="2"/>
          </rPr>
          <t>These are the total number of minutes worked for this specific day.</t>
        </r>
      </text>
    </comment>
    <comment ref="F6" authorId="0" shapeId="0" xr:uid="{00000000-0006-0000-0F00-000005000000}">
      <text>
        <r>
          <rPr>
            <b/>
            <sz val="11"/>
            <color indexed="81"/>
            <rFont val="Tahoma"/>
            <family val="2"/>
          </rPr>
          <t>If this cell is red AND 0.00, it needs you to input your FTE above and have completed your timetable inputs.</t>
        </r>
        <r>
          <rPr>
            <sz val="11"/>
            <color indexed="81"/>
            <rFont val="Tahoma"/>
            <family val="2"/>
          </rPr>
          <t xml:space="preserve">
</t>
        </r>
      </text>
    </comment>
    <comment ref="D7" authorId="0" shapeId="0" xr:uid="{00000000-0006-0000-0F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0F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0F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0F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0F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000-000001000000}">
      <text>
        <r>
          <rPr>
            <b/>
            <sz val="14"/>
            <color indexed="81"/>
            <rFont val="Tahoma"/>
            <family val="2"/>
          </rPr>
          <t>Click on a cell below to move to the correct day.</t>
        </r>
      </text>
    </comment>
    <comment ref="E2" authorId="0" shapeId="0" xr:uid="{00000000-0006-0000-10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0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000-000004000000}">
      <text>
        <r>
          <rPr>
            <b/>
            <sz val="9"/>
            <color indexed="81"/>
            <rFont val="Tahoma"/>
            <family val="2"/>
          </rPr>
          <t>These are the total number of minutes worked for this specific day.</t>
        </r>
      </text>
    </comment>
    <comment ref="F6" authorId="0" shapeId="0" xr:uid="{00000000-0006-0000-1000-000005000000}">
      <text>
        <r>
          <rPr>
            <b/>
            <sz val="12"/>
            <color indexed="81"/>
            <rFont val="Tahoma"/>
            <family val="2"/>
          </rPr>
          <t>If this cell is red AND 0.00, it needs you to input your FTE above and have completed your timetable inputs.</t>
        </r>
        <r>
          <rPr>
            <sz val="12"/>
            <color indexed="81"/>
            <rFont val="Tahoma"/>
            <family val="2"/>
          </rPr>
          <t xml:space="preserve">
</t>
        </r>
      </text>
    </comment>
    <comment ref="D7" authorId="0" shapeId="0" xr:uid="{00000000-0006-0000-10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0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0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0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0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100-000001000000}">
      <text>
        <r>
          <rPr>
            <b/>
            <sz val="14"/>
            <color indexed="81"/>
            <rFont val="Tahoma"/>
            <family val="2"/>
          </rPr>
          <t>Click on a cell below to move to the correct day.</t>
        </r>
      </text>
    </comment>
    <comment ref="E2" authorId="0" shapeId="0" xr:uid="{00000000-0006-0000-11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1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100-000004000000}">
      <text>
        <r>
          <rPr>
            <b/>
            <sz val="9"/>
            <color indexed="81"/>
            <rFont val="Tahoma"/>
            <family val="2"/>
          </rPr>
          <t>These are the total number of minutes worked for this specific day.</t>
        </r>
      </text>
    </comment>
    <comment ref="F6" authorId="0" shapeId="0" xr:uid="{00000000-0006-0000-1100-000005000000}">
      <text>
        <r>
          <rPr>
            <b/>
            <sz val="12"/>
            <color indexed="81"/>
            <rFont val="Tahoma"/>
            <family val="2"/>
          </rPr>
          <t>If this cell is red AND 0.00, it needs you to input your FTE above and have completed your timetable inputs</t>
        </r>
        <r>
          <rPr>
            <b/>
            <sz val="9"/>
            <color indexed="81"/>
            <rFont val="Tahoma"/>
            <family val="2"/>
          </rPr>
          <t>.</t>
        </r>
        <r>
          <rPr>
            <sz val="9"/>
            <color indexed="81"/>
            <rFont val="Tahoma"/>
            <family val="2"/>
          </rPr>
          <t xml:space="preserve">
</t>
        </r>
      </text>
    </comment>
    <comment ref="D7" authorId="0" shapeId="0" xr:uid="{00000000-0006-0000-11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1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1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1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1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200-000001000000}">
      <text>
        <r>
          <rPr>
            <b/>
            <sz val="14"/>
            <color indexed="81"/>
            <rFont val="Tahoma"/>
            <family val="2"/>
          </rPr>
          <t>Click on a cell below to move to the correct day.</t>
        </r>
      </text>
    </comment>
    <comment ref="E2" authorId="0" shapeId="0" xr:uid="{00000000-0006-0000-12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2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200-000004000000}">
      <text>
        <r>
          <rPr>
            <b/>
            <sz val="9"/>
            <color indexed="81"/>
            <rFont val="Tahoma"/>
            <family val="2"/>
          </rPr>
          <t>These are the total number of minutes worked for this specific day.</t>
        </r>
      </text>
    </comment>
    <comment ref="F6" authorId="0" shapeId="0" xr:uid="{00000000-0006-0000-12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2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2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2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2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2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300-000001000000}">
      <text>
        <r>
          <rPr>
            <b/>
            <sz val="14"/>
            <color indexed="81"/>
            <rFont val="Tahoma"/>
            <family val="2"/>
          </rPr>
          <t>Click on a cell below to move to the correct day.</t>
        </r>
      </text>
    </comment>
    <comment ref="E2" authorId="0" shapeId="0" xr:uid="{00000000-0006-0000-13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3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300-000004000000}">
      <text>
        <r>
          <rPr>
            <b/>
            <sz val="9"/>
            <color indexed="81"/>
            <rFont val="Tahoma"/>
            <family val="2"/>
          </rPr>
          <t>These are the total number of minutes worked for this specific day.</t>
        </r>
      </text>
    </comment>
    <comment ref="F6" authorId="0" shapeId="0" xr:uid="{00000000-0006-0000-13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3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3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3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3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3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400-000001000000}">
      <text>
        <r>
          <rPr>
            <b/>
            <sz val="14"/>
            <color indexed="81"/>
            <rFont val="Tahoma"/>
            <family val="2"/>
          </rPr>
          <t>Click on a cell below to move to the correct day.</t>
        </r>
      </text>
    </comment>
    <comment ref="E2" authorId="0" shapeId="0" xr:uid="{00000000-0006-0000-14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4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400-000004000000}">
      <text>
        <r>
          <rPr>
            <b/>
            <sz val="9"/>
            <color indexed="81"/>
            <rFont val="Tahoma"/>
            <family val="2"/>
          </rPr>
          <t>These are the total number of minutes worked for this specific day.</t>
        </r>
      </text>
    </comment>
    <comment ref="F6" authorId="0" shapeId="0" xr:uid="{00000000-0006-0000-14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4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4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4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4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4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500-000001000000}">
      <text>
        <r>
          <rPr>
            <b/>
            <sz val="14"/>
            <color indexed="81"/>
            <rFont val="Tahoma"/>
            <family val="2"/>
          </rPr>
          <t>Click on a cell below to move to the correct day.</t>
        </r>
      </text>
    </comment>
    <comment ref="E2" authorId="0" shapeId="0" xr:uid="{00000000-0006-0000-15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5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500-000004000000}">
      <text>
        <r>
          <rPr>
            <b/>
            <sz val="9"/>
            <color indexed="81"/>
            <rFont val="Tahoma"/>
            <family val="2"/>
          </rPr>
          <t>These are the total number of minutes worked for this specific day.</t>
        </r>
      </text>
    </comment>
    <comment ref="F6" authorId="0" shapeId="0" xr:uid="{00000000-0006-0000-15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5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5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5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5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5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600-000001000000}">
      <text>
        <r>
          <rPr>
            <b/>
            <sz val="14"/>
            <color indexed="81"/>
            <rFont val="Tahoma"/>
            <family val="2"/>
          </rPr>
          <t>Click on a cell below to move to the correct day.</t>
        </r>
      </text>
    </comment>
    <comment ref="E2" authorId="0" shapeId="0" xr:uid="{00000000-0006-0000-16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6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600-000004000000}">
      <text>
        <r>
          <rPr>
            <b/>
            <sz val="9"/>
            <color indexed="81"/>
            <rFont val="Tahoma"/>
            <family val="2"/>
          </rPr>
          <t>These are the total number of minutes worked for this specific day.</t>
        </r>
      </text>
    </comment>
    <comment ref="F6" authorId="0" shapeId="0" xr:uid="{00000000-0006-0000-16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6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6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6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6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6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700-000001000000}">
      <text>
        <r>
          <rPr>
            <b/>
            <sz val="14"/>
            <color indexed="81"/>
            <rFont val="Tahoma"/>
            <family val="2"/>
          </rPr>
          <t>Click on a cell below to move to the correct day.</t>
        </r>
      </text>
    </comment>
    <comment ref="E2" authorId="0" shapeId="0" xr:uid="{00000000-0006-0000-17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7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700-000004000000}">
      <text>
        <r>
          <rPr>
            <b/>
            <sz val="9"/>
            <color indexed="81"/>
            <rFont val="Tahoma"/>
            <family val="2"/>
          </rPr>
          <t>These are the total number of minutes worked for this specific day.</t>
        </r>
      </text>
    </comment>
    <comment ref="F6" authorId="0" shapeId="0" xr:uid="{00000000-0006-0000-17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7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7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7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7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7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800-000001000000}">
      <text>
        <r>
          <rPr>
            <b/>
            <sz val="14"/>
            <color indexed="81"/>
            <rFont val="Tahoma"/>
            <family val="2"/>
          </rPr>
          <t>Click on a cell below to move to the correct day.</t>
        </r>
      </text>
    </comment>
    <comment ref="E2" authorId="0" shapeId="0" xr:uid="{00000000-0006-0000-18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8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800-000004000000}">
      <text>
        <r>
          <rPr>
            <b/>
            <sz val="9"/>
            <color indexed="81"/>
            <rFont val="Tahoma"/>
            <family val="2"/>
          </rPr>
          <t>These are the total number of minutes worked for this specific day.</t>
        </r>
      </text>
    </comment>
    <comment ref="F6" authorId="0" shapeId="0" xr:uid="{00000000-0006-0000-18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8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8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8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8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8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900-000001000000}">
      <text>
        <r>
          <rPr>
            <b/>
            <sz val="14"/>
            <color indexed="81"/>
            <rFont val="Tahoma"/>
            <family val="2"/>
          </rPr>
          <t>Click on a cell below to move to the correct day.</t>
        </r>
      </text>
    </comment>
    <comment ref="E2" authorId="0" shapeId="0" xr:uid="{00000000-0006-0000-19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9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900-000004000000}">
      <text>
        <r>
          <rPr>
            <b/>
            <sz val="9"/>
            <color indexed="81"/>
            <rFont val="Tahoma"/>
            <family val="2"/>
          </rPr>
          <t>These are the total number of minutes worked for this specific day.</t>
        </r>
      </text>
    </comment>
    <comment ref="F6" authorId="0" shapeId="0" xr:uid="{00000000-0006-0000-19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9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9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9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9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9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sharedStrings.xml><?xml version="1.0" encoding="utf-8"?>
<sst xmlns="http://schemas.openxmlformats.org/spreadsheetml/2006/main" count="811" uniqueCount="197">
  <si>
    <t xml:space="preserve"> </t>
  </si>
  <si>
    <t>Start Time</t>
  </si>
  <si>
    <t>End Time</t>
  </si>
  <si>
    <t>Block/Transition/Break</t>
  </si>
  <si>
    <t>Block 1</t>
  </si>
  <si>
    <t>Block 2</t>
  </si>
  <si>
    <t>Block 3</t>
  </si>
  <si>
    <t>Transition/Break</t>
  </si>
  <si>
    <t>Block 4</t>
  </si>
  <si>
    <t>Block 6</t>
  </si>
  <si>
    <t>Lunch Supervision</t>
  </si>
  <si>
    <t>Block 7</t>
  </si>
  <si>
    <t>Block 8</t>
  </si>
  <si>
    <t>Block 9</t>
  </si>
  <si>
    <t>Block 10</t>
  </si>
  <si>
    <t>After School Supervision</t>
  </si>
  <si>
    <t>PM Recess Supervision</t>
  </si>
  <si>
    <t>Total Minutes</t>
  </si>
  <si>
    <t>Lunch Recess Supervision</t>
  </si>
  <si>
    <t>Minutes</t>
  </si>
  <si>
    <t>DAY</t>
  </si>
  <si>
    <t>Day 6</t>
  </si>
  <si>
    <t>Wednesday  |  Day 3</t>
  </si>
  <si>
    <t>MONDAY  |  DAY 1</t>
  </si>
  <si>
    <t>THURSDAY  |  DAY 4</t>
  </si>
  <si>
    <t>TUESDAY  |  DAY 2</t>
  </si>
  <si>
    <t>FRIDAY  |  DAY 5</t>
  </si>
  <si>
    <t>DAY 6</t>
  </si>
  <si>
    <t>Monday  |  Day 1</t>
  </si>
  <si>
    <t>Tuesday  |  Day 2</t>
  </si>
  <si>
    <t>Thursday  |  Day 4</t>
  </si>
  <si>
    <t>Friday  |  Day 5</t>
  </si>
  <si>
    <t>Instructional Minutes</t>
  </si>
  <si>
    <t>Date(s)</t>
  </si>
  <si>
    <t>School Name:</t>
  </si>
  <si>
    <t>FTE</t>
  </si>
  <si>
    <t>Teacher Details:</t>
  </si>
  <si>
    <r>
      <t xml:space="preserve">Assignable Time Calculation Sheet - </t>
    </r>
    <r>
      <rPr>
        <b/>
        <sz val="24"/>
        <color theme="4"/>
        <rFont val="Tahoma"/>
        <family val="2"/>
        <scheme val="major"/>
      </rPr>
      <t>AUGUST</t>
    </r>
  </si>
  <si>
    <t>Total Assignable Hours Hours REMAINING</t>
  </si>
  <si>
    <r>
      <t xml:space="preserve">Assignable Time Calculation Sheet - </t>
    </r>
    <r>
      <rPr>
        <b/>
        <sz val="24"/>
        <color theme="4"/>
        <rFont val="Tahoma"/>
        <family val="2"/>
        <scheme val="major"/>
      </rPr>
      <t>SEPTEMBER</t>
    </r>
  </si>
  <si>
    <t>September</t>
  </si>
  <si>
    <t>October</t>
  </si>
  <si>
    <t>November</t>
  </si>
  <si>
    <t>December</t>
  </si>
  <si>
    <t>January</t>
  </si>
  <si>
    <t>February</t>
  </si>
  <si>
    <t>March</t>
  </si>
  <si>
    <t>April</t>
  </si>
  <si>
    <t>May</t>
  </si>
  <si>
    <t>June</t>
  </si>
  <si>
    <t>August</t>
  </si>
  <si>
    <t>Today's Instructional Time</t>
  </si>
  <si>
    <t>Today's Assignable Time</t>
  </si>
  <si>
    <t>SELF CALCULATING</t>
  </si>
  <si>
    <t>Annualized Instructional Time</t>
  </si>
  <si>
    <t>Annualized Assignable Time</t>
  </si>
  <si>
    <t>Time Before School (mins)</t>
  </si>
  <si>
    <t>Other Assigned Duties (mins)</t>
  </si>
  <si>
    <t>Time After School     (mins)</t>
  </si>
  <si>
    <t>Assigned Minutes</t>
  </si>
  <si>
    <t>Total Instructional</t>
  </si>
  <si>
    <t>Total Assignable</t>
  </si>
  <si>
    <t>Today's Total Time</t>
  </si>
  <si>
    <t>WEDNESDAY | DAY 3</t>
  </si>
  <si>
    <t>Note For Other Assigned Duties</t>
  </si>
  <si>
    <t>Total Assigned Time Worked (MINs)</t>
  </si>
  <si>
    <t>Total Assigned Time Worked (HRs)</t>
  </si>
  <si>
    <t>Total Additional Assignable Hours Hours to Date</t>
  </si>
  <si>
    <t>HRS</t>
  </si>
  <si>
    <t>Click on the cell below to move to a month to add any Other Assignable Time.</t>
  </si>
  <si>
    <t>Number of Occurences For Day</t>
  </si>
  <si>
    <t>Total Assignable Minutes</t>
  </si>
  <si>
    <r>
      <t xml:space="preserve">Assignable Time Calculation Sheet - </t>
    </r>
    <r>
      <rPr>
        <b/>
        <sz val="24"/>
        <color theme="4"/>
        <rFont val="Tahoma"/>
        <family val="2"/>
        <scheme val="major"/>
      </rPr>
      <t>OCTOBER</t>
    </r>
  </si>
  <si>
    <r>
      <t xml:space="preserve">Assignable Time Calculation Sheet - </t>
    </r>
    <r>
      <rPr>
        <b/>
        <sz val="24"/>
        <color theme="4"/>
        <rFont val="Tahoma"/>
        <family val="2"/>
        <scheme val="major"/>
      </rPr>
      <t>NOVEMBER</t>
    </r>
  </si>
  <si>
    <r>
      <t xml:space="preserve">Assignable Time Calculation Sheet - </t>
    </r>
    <r>
      <rPr>
        <b/>
        <sz val="24"/>
        <color theme="4"/>
        <rFont val="Tahoma"/>
        <family val="2"/>
        <scheme val="major"/>
      </rPr>
      <t>DECEMBER</t>
    </r>
  </si>
  <si>
    <r>
      <t xml:space="preserve">Assignable Time Calculation Sheet - </t>
    </r>
    <r>
      <rPr>
        <b/>
        <sz val="24"/>
        <color theme="4"/>
        <rFont val="Tahoma"/>
        <family val="2"/>
        <scheme val="major"/>
      </rPr>
      <t>JANUARY</t>
    </r>
  </si>
  <si>
    <r>
      <t xml:space="preserve">Assignable Time Calculation Sheet - </t>
    </r>
    <r>
      <rPr>
        <b/>
        <sz val="24"/>
        <color theme="4"/>
        <rFont val="Tahoma"/>
        <family val="2"/>
        <scheme val="major"/>
      </rPr>
      <t>FEBRUARY</t>
    </r>
  </si>
  <si>
    <r>
      <t xml:space="preserve">Assignable Time Calculation Sheet - </t>
    </r>
    <r>
      <rPr>
        <b/>
        <sz val="24"/>
        <color theme="4"/>
        <rFont val="Tahoma"/>
        <family val="2"/>
        <scheme val="major"/>
      </rPr>
      <t>MARCH</t>
    </r>
  </si>
  <si>
    <r>
      <t xml:space="preserve">Assignable Time Calculation Sheet - </t>
    </r>
    <r>
      <rPr>
        <b/>
        <sz val="24"/>
        <color theme="4"/>
        <rFont val="Tahoma"/>
        <family val="2"/>
        <scheme val="major"/>
      </rPr>
      <t>APRIL</t>
    </r>
  </si>
  <si>
    <r>
      <t xml:space="preserve">Assignable Time Calculation Sheet - </t>
    </r>
    <r>
      <rPr>
        <b/>
        <sz val="24"/>
        <color theme="4"/>
        <rFont val="Tahoma"/>
        <family val="2"/>
        <scheme val="major"/>
      </rPr>
      <t>MAY</t>
    </r>
  </si>
  <si>
    <r>
      <t xml:space="preserve">Assignable Time Calculation Sheet - </t>
    </r>
    <r>
      <rPr>
        <b/>
        <sz val="24"/>
        <color theme="4"/>
        <rFont val="Tahoma"/>
        <family val="2"/>
        <scheme val="major"/>
      </rPr>
      <t>JUNE</t>
    </r>
  </si>
  <si>
    <t>Average FTE</t>
  </si>
  <si>
    <t>MY Total Possible Assignable Hours</t>
  </si>
  <si>
    <t>Early Dismissal 1</t>
  </si>
  <si>
    <t>Early Dismissal 2</t>
  </si>
  <si>
    <t>AM Supervision</t>
  </si>
  <si>
    <t>Recess Supervision</t>
  </si>
  <si>
    <t>Block 5</t>
  </si>
  <si>
    <t>Place your pointer here for instructions.</t>
  </si>
  <si>
    <t>Morning Prayer</t>
  </si>
  <si>
    <t>PREP      Minutes</t>
  </si>
  <si>
    <t>Block 11</t>
  </si>
  <si>
    <t>Extra Day A</t>
  </si>
  <si>
    <t>Extra Day B</t>
  </si>
  <si>
    <t>Extra Day C</t>
  </si>
  <si>
    <t>Annualized Assignable Minutes</t>
  </si>
  <si>
    <t>Annualized Instructional Minutes</t>
  </si>
  <si>
    <t>Total Additional Instructional Hours for this Month</t>
  </si>
  <si>
    <t>Additional Instructional Time Assigned (mins)</t>
  </si>
  <si>
    <t>Total Additional Instructional Time (Mins)</t>
  </si>
  <si>
    <t>Total Assignable            Time</t>
  </si>
  <si>
    <t>TOTAL</t>
  </si>
  <si>
    <t>Prep Time that was Assigned (not as instructional) (mins)</t>
  </si>
  <si>
    <t>Total Additional Instructional Time</t>
  </si>
  <si>
    <r>
      <t xml:space="preserve">Assignable Time Calculation Sheet - </t>
    </r>
    <r>
      <rPr>
        <b/>
        <sz val="24"/>
        <color theme="4"/>
        <rFont val="Tahoma"/>
        <family val="2"/>
        <scheme val="major"/>
      </rPr>
      <t>JULY</t>
    </r>
  </si>
  <si>
    <t>July</t>
  </si>
  <si>
    <t>Total Assignable Hours for this Month (not incl. added instruc.)</t>
  </si>
  <si>
    <t>Total Annual Assignable Hours Remaining at Month End</t>
  </si>
  <si>
    <t>Total Annualized Assigned Time     (In the Timetable)</t>
  </si>
  <si>
    <t>Total Other Assigned Hours (In the Months)</t>
  </si>
  <si>
    <t>Total Annualized Assignable Time Remaining</t>
  </si>
  <si>
    <t>MON | Day 1</t>
  </si>
  <si>
    <t>TUE | Day 2</t>
  </si>
  <si>
    <t>WED | Day 3</t>
  </si>
  <si>
    <t>THU | Day 4</t>
  </si>
  <si>
    <t>FRI | Day 5</t>
  </si>
  <si>
    <t xml:space="preserve">Day 6 </t>
  </si>
  <si>
    <t>Early Out 1</t>
  </si>
  <si>
    <t xml:space="preserve">Early Out 2 </t>
  </si>
  <si>
    <t>Typical FT Teacher Assignable Hours</t>
  </si>
  <si>
    <t>Family Day</t>
  </si>
  <si>
    <t>Good Friday</t>
  </si>
  <si>
    <r>
      <t>Place your pointer here for</t>
    </r>
    <r>
      <rPr>
        <b/>
        <u/>
        <sz val="12"/>
        <color theme="1" tint="0.34998626667073579"/>
        <rFont val="Verdana"/>
        <family val="2"/>
        <scheme val="minor"/>
      </rPr>
      <t xml:space="preserve"> tips and information</t>
    </r>
    <r>
      <rPr>
        <b/>
        <sz val="12"/>
        <color theme="1" tint="0.34998626667073579"/>
        <rFont val="Verdana"/>
        <family val="2"/>
        <scheme val="minor"/>
      </rPr>
      <t>.</t>
    </r>
  </si>
  <si>
    <r>
      <t xml:space="preserve">Place your pointer here for </t>
    </r>
    <r>
      <rPr>
        <b/>
        <u/>
        <sz val="12"/>
        <color theme="1" tint="0.34998626667073579"/>
        <rFont val="Verdana"/>
        <family val="2"/>
        <scheme val="minor"/>
      </rPr>
      <t>step by step instructions</t>
    </r>
    <r>
      <rPr>
        <b/>
        <sz val="12"/>
        <color theme="1" tint="0.34998626667073579"/>
        <rFont val="Verdana"/>
        <family val="2"/>
        <scheme val="minor"/>
      </rPr>
      <t>.</t>
    </r>
  </si>
  <si>
    <t>Canada Day</t>
  </si>
  <si>
    <t>TOTAL Instructional Time (HRS) -----&gt;</t>
  </si>
  <si>
    <t>Day 1 - Monday</t>
  </si>
  <si>
    <t>Day 2 - Tuesday</t>
  </si>
  <si>
    <t>Day 3 - Wednesday</t>
  </si>
  <si>
    <t>Day 4 - Thursday</t>
  </si>
  <si>
    <t>Day 5 - Friday</t>
  </si>
  <si>
    <t>How many of each day do you have? (instructional days ONLY)</t>
  </si>
  <si>
    <t>Total Minutes for the Day (calculated)</t>
  </si>
  <si>
    <t>Total Instructional Minutes</t>
  </si>
  <si>
    <t>Length of School Day in Minutes (in min)</t>
  </si>
  <si>
    <t>Total Other Assigned Minutes</t>
  </si>
  <si>
    <t>MY Max Instructional Time</t>
  </si>
  <si>
    <r>
      <t>My FTE (based on</t>
    </r>
    <r>
      <rPr>
        <b/>
        <u/>
        <sz val="11"/>
        <color theme="1" tint="0.34998626667073579"/>
        <rFont val="Verdana"/>
        <family val="2"/>
        <scheme val="minor"/>
      </rPr>
      <t xml:space="preserve"> Assignable Time</t>
    </r>
    <r>
      <rPr>
        <b/>
        <sz val="11"/>
        <color theme="1" tint="0.34998626667073579"/>
        <rFont val="Verdana"/>
        <family val="2"/>
        <scheme val="minor"/>
      </rPr>
      <t>)</t>
    </r>
  </si>
  <si>
    <t>Typical Teacher Assigned Time</t>
  </si>
  <si>
    <t>Total Additional Assigned Minutes (Extra supervision, Meet the teacher, etc.)</t>
  </si>
  <si>
    <t>Teacher Name:</t>
  </si>
  <si>
    <t>School:</t>
  </si>
  <si>
    <t>Instructional / Assignable Time</t>
  </si>
  <si>
    <t>Hours of Work Summary - Brief</t>
  </si>
  <si>
    <t>MY FTE:</t>
  </si>
  <si>
    <t>Typical Teacher Total Assignable Time:</t>
  </si>
  <si>
    <t>User Input</t>
  </si>
  <si>
    <t>Calculated Cell</t>
  </si>
  <si>
    <t>FYI</t>
  </si>
  <si>
    <t>You will need:
- Your timetable, with bell schedule;
- Calendar (school and division);
- List of your activities (school assigned); and
- Joint Interpretation Bulletin No 1 (for what is and is not defined as assignable time).</t>
  </si>
  <si>
    <t># of Operational Days       (Open/Closing, PD, Convention, Faith Dev, etc.)</t>
  </si>
  <si>
    <t>Typical FT Teacher Assign HRS</t>
  </si>
  <si>
    <t>Calculating Part-Time FTE</t>
  </si>
  <si>
    <t>Instructional Time Definition</t>
  </si>
  <si>
    <t>Assignable Time Definition</t>
  </si>
  <si>
    <t>Volunteering Definition</t>
  </si>
  <si>
    <t>Total Other Assignable Minutes</t>
  </si>
  <si>
    <t>Hours of Work Summary</t>
  </si>
  <si>
    <t xml:space="preserve"> DETAILED</t>
  </si>
  <si>
    <t>MY Max Assignable Time (less Inst)</t>
  </si>
  <si>
    <t>TOTAL INST HOURS</t>
  </si>
  <si>
    <t>TOTAL OTHER ASSIGN HOURS</t>
  </si>
  <si>
    <t>Total Hours Remaining</t>
  </si>
  <si>
    <t>Current Total Assignable Hours</t>
  </si>
  <si>
    <t>Total Typical Assignable</t>
  </si>
  <si>
    <t>MY TOTAL ASSIGNABLE</t>
  </si>
  <si>
    <r>
      <t xml:space="preserve">Mouse over the </t>
    </r>
    <r>
      <rPr>
        <b/>
        <sz val="10"/>
        <color rgb="FFFF0000"/>
        <rFont val="Tahoma"/>
        <family val="2"/>
        <scheme val="major"/>
      </rPr>
      <t>RED</t>
    </r>
    <r>
      <rPr>
        <b/>
        <sz val="10"/>
        <color theme="1" tint="0.34998626667073579"/>
        <rFont val="Tahoma"/>
        <family val="2"/>
        <scheme val="major"/>
      </rPr>
      <t xml:space="preserve"> triangles for important instructions.</t>
    </r>
  </si>
  <si>
    <t xml:space="preserve">      Please click on the red triangles for instructions.</t>
  </si>
  <si>
    <t>Assignable HRS Remaining</t>
  </si>
  <si>
    <t>Total</t>
  </si>
  <si>
    <t>Max Instructional Time</t>
  </si>
  <si>
    <t>Max Assignable Time</t>
  </si>
  <si>
    <t>Total Additional Assign Time Remaining</t>
  </si>
  <si>
    <t>INSTRUCTIONAL TIME (in min)</t>
  </si>
  <si>
    <t>OTHER ASSIGNED TIME (in min)</t>
  </si>
  <si>
    <t>REMAINING INST HOURS</t>
  </si>
  <si>
    <t>REMAINING ASSIGN HOURS</t>
  </si>
  <si>
    <t>REMAINING Total Annualized Instructional Time (min / hrs)</t>
  </si>
  <si>
    <r>
      <t xml:space="preserve">Total Annualized </t>
    </r>
    <r>
      <rPr>
        <b/>
        <u/>
        <sz val="14"/>
        <color theme="0"/>
        <rFont val="Verdana"/>
        <family val="2"/>
        <scheme val="minor"/>
      </rPr>
      <t>Instructional</t>
    </r>
    <r>
      <rPr>
        <b/>
        <sz val="14"/>
        <color theme="0"/>
        <rFont val="Verdana"/>
        <family val="2"/>
        <scheme val="minor"/>
      </rPr>
      <t xml:space="preserve"> Time (min / hrs)</t>
    </r>
  </si>
  <si>
    <r>
      <t xml:space="preserve">Total Annualized </t>
    </r>
    <r>
      <rPr>
        <b/>
        <u/>
        <sz val="14"/>
        <color theme="0"/>
        <rFont val="Verdana"/>
        <family val="2"/>
        <scheme val="minor"/>
      </rPr>
      <t>Assignable</t>
    </r>
    <r>
      <rPr>
        <b/>
        <sz val="14"/>
        <color theme="0"/>
        <rFont val="Verdana"/>
        <family val="2"/>
        <scheme val="minor"/>
      </rPr>
      <t xml:space="preserve"> Time  (min / hrs)</t>
    </r>
  </si>
  <si>
    <t>Total Additional Assigned Time</t>
  </si>
  <si>
    <t>MY Total Possible Assignable Hours Remaining at Beginning of this Month</t>
  </si>
  <si>
    <t>Type your name here.</t>
  </si>
  <si>
    <t>Type your school here.</t>
  </si>
  <si>
    <t>Labour Day</t>
  </si>
  <si>
    <t>Heritage Day</t>
  </si>
  <si>
    <t>Year</t>
  </si>
  <si>
    <t>Date</t>
  </si>
  <si>
    <t>Event</t>
  </si>
  <si>
    <t>Last day of February</t>
  </si>
  <si>
    <t>Thanksgiving Day</t>
  </si>
  <si>
    <t>Remembrance Day</t>
  </si>
  <si>
    <t>Christmas Day</t>
  </si>
  <si>
    <t>Boxing Day</t>
  </si>
  <si>
    <t>New Year's Day</t>
  </si>
  <si>
    <t xml:space="preserve">Easter Monday </t>
  </si>
  <si>
    <t>Victoria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</si>
</sst>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409]h:mm\ AM/PM;@"/>
    <numFmt numFmtId="165" formatCode="m/d/yy;@"/>
    <numFmt numFmtId="166" formatCode="[&lt;=9999999]###\-####;\(###\)\ ###\-####"/>
    <numFmt numFmtId="167" formatCode="0.000"/>
    <numFmt numFmtId="168" formatCode="ddd/yyyy/mm/dd"/>
    <numFmt numFmtId="169" formatCode="#,##0.00_ ;\-#,##0.00\ "/>
    <numFmt numFmtId="170" formatCode="#,##0.0000"/>
    <numFmt numFmtId="171" formatCode="dd:hh:mm"/>
    <numFmt numFmtId="172" formatCode="ddd\ yyyy/mm/dd"/>
  </numFmts>
  <fonts count="104" x14ac:knownFonts="1">
    <font>
      <sz val="10"/>
      <color theme="1" tint="0.34998626667073579"/>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2"/>
      <color theme="1"/>
      <name val="Verdana"/>
      <family val="2"/>
      <scheme val="minor"/>
    </font>
    <font>
      <sz val="11"/>
      <color theme="1"/>
      <name val="Verdana"/>
      <family val="2"/>
      <scheme val="minor"/>
    </font>
    <font>
      <sz val="12"/>
      <color theme="1" tint="0.34998626667073579"/>
      <name val="Verdana"/>
      <family val="2"/>
      <scheme val="minor"/>
    </font>
    <font>
      <sz val="9"/>
      <color indexed="81"/>
      <name val="Tahoma"/>
      <family val="2"/>
    </font>
    <font>
      <b/>
      <sz val="9"/>
      <color indexed="81"/>
      <name val="Tahoma"/>
      <family val="2"/>
    </font>
    <font>
      <sz val="12"/>
      <color theme="0"/>
      <name val="Verdana"/>
      <family val="2"/>
      <scheme val="minor"/>
    </font>
    <font>
      <b/>
      <sz val="30"/>
      <color theme="1" tint="0.34998626667073579"/>
      <name val="Tahoma"/>
      <family val="2"/>
      <scheme val="major"/>
    </font>
    <font>
      <b/>
      <sz val="18"/>
      <color theme="1" tint="0.34998626667073579"/>
      <name val="Tahoma"/>
      <family val="2"/>
      <scheme val="major"/>
    </font>
    <font>
      <b/>
      <u/>
      <sz val="9"/>
      <color indexed="81"/>
      <name val="Tahoma"/>
      <family val="2"/>
    </font>
    <font>
      <b/>
      <sz val="18"/>
      <color theme="1" tint="0.34998626667073579"/>
      <name val="Verdana"/>
      <family val="2"/>
      <scheme val="minor"/>
    </font>
    <font>
      <b/>
      <sz val="12"/>
      <color theme="1" tint="0.34998626667073579"/>
      <name val="Verdana"/>
      <family val="2"/>
      <scheme val="minor"/>
    </font>
    <font>
      <b/>
      <sz val="12"/>
      <color theme="0"/>
      <name val="Verdana"/>
      <family val="2"/>
      <scheme val="minor"/>
    </font>
    <font>
      <u/>
      <sz val="10"/>
      <color theme="10"/>
      <name val="Verdana"/>
      <family val="2"/>
      <scheme val="minor"/>
    </font>
    <font>
      <sz val="20"/>
      <color theme="4"/>
      <name val="Verdana"/>
      <family val="2"/>
      <scheme val="minor"/>
    </font>
    <font>
      <sz val="12"/>
      <color theme="4"/>
      <name val="Tahoma"/>
      <family val="2"/>
      <scheme val="major"/>
    </font>
    <font>
      <b/>
      <sz val="12"/>
      <color theme="1"/>
      <name val="Verdana"/>
      <family val="2"/>
      <scheme val="minor"/>
    </font>
    <font>
      <sz val="24"/>
      <color theme="4"/>
      <name val="Tahoma"/>
      <family val="2"/>
      <scheme val="major"/>
    </font>
    <font>
      <b/>
      <sz val="24"/>
      <color theme="4"/>
      <name val="Tahoma"/>
      <family val="2"/>
      <scheme val="major"/>
    </font>
    <font>
      <b/>
      <sz val="16"/>
      <color theme="1" tint="0.34998626667073579"/>
      <name val="Verdana"/>
      <family val="2"/>
      <scheme val="minor"/>
    </font>
    <font>
      <b/>
      <u/>
      <sz val="16"/>
      <color theme="10"/>
      <name val="Verdana"/>
      <family val="2"/>
      <scheme val="minor"/>
    </font>
    <font>
      <b/>
      <sz val="12"/>
      <name val="Tahoma"/>
      <family val="2"/>
      <scheme val="major"/>
    </font>
    <font>
      <b/>
      <sz val="28"/>
      <color theme="1" tint="0.34998626667073579"/>
      <name val="Tahoma"/>
      <family val="2"/>
      <scheme val="major"/>
    </font>
    <font>
      <b/>
      <sz val="12"/>
      <color theme="1"/>
      <name val="Tahoma"/>
      <family val="2"/>
      <scheme val="major"/>
    </font>
    <font>
      <sz val="12"/>
      <color indexed="81"/>
      <name val="Tahoma"/>
      <family val="2"/>
    </font>
    <font>
      <b/>
      <sz val="12"/>
      <color indexed="81"/>
      <name val="Tahoma"/>
      <family val="2"/>
    </font>
    <font>
      <b/>
      <sz val="11"/>
      <color indexed="81"/>
      <name val="Tahoma"/>
      <family val="2"/>
    </font>
    <font>
      <sz val="11"/>
      <color indexed="81"/>
      <name val="Tahoma"/>
      <family val="2"/>
    </font>
    <font>
      <b/>
      <i/>
      <sz val="12"/>
      <color theme="1" tint="0.34998626667073579"/>
      <name val="Verdana"/>
      <family val="2"/>
      <scheme val="minor"/>
    </font>
    <font>
      <b/>
      <i/>
      <u/>
      <sz val="11"/>
      <color indexed="81"/>
      <name val="Tahoma"/>
      <family val="2"/>
    </font>
    <font>
      <b/>
      <u/>
      <sz val="11"/>
      <color indexed="81"/>
      <name val="Tahoma"/>
      <family val="2"/>
    </font>
    <font>
      <u/>
      <sz val="14"/>
      <color theme="10"/>
      <name val="Verdana"/>
      <family val="2"/>
      <scheme val="minor"/>
    </font>
    <font>
      <b/>
      <sz val="14"/>
      <color theme="0"/>
      <name val="Verdana"/>
      <family val="2"/>
      <scheme val="minor"/>
    </font>
    <font>
      <sz val="14"/>
      <name val="Verdana"/>
      <family val="2"/>
      <scheme val="minor"/>
    </font>
    <font>
      <b/>
      <sz val="22"/>
      <color theme="0"/>
      <name val="Verdana"/>
      <family val="2"/>
      <scheme val="minor"/>
    </font>
    <font>
      <sz val="14"/>
      <color theme="1"/>
      <name val="Verdana"/>
      <family val="2"/>
      <scheme val="minor"/>
    </font>
    <font>
      <sz val="13"/>
      <color theme="1"/>
      <name val="Verdana"/>
      <family val="2"/>
      <scheme val="minor"/>
    </font>
    <font>
      <b/>
      <sz val="18"/>
      <name val="Tahoma"/>
      <family val="2"/>
      <scheme val="major"/>
    </font>
    <font>
      <b/>
      <i/>
      <sz val="14"/>
      <name val="Verdana"/>
      <family val="2"/>
      <scheme val="minor"/>
    </font>
    <font>
      <u/>
      <sz val="14"/>
      <name val="Verdana"/>
      <family val="2"/>
      <scheme val="minor"/>
    </font>
    <font>
      <b/>
      <i/>
      <sz val="14"/>
      <color theme="0"/>
      <name val="Verdana"/>
      <family val="2"/>
      <scheme val="minor"/>
    </font>
    <font>
      <b/>
      <sz val="28"/>
      <name val="Tahoma"/>
      <family val="2"/>
      <scheme val="major"/>
    </font>
    <font>
      <b/>
      <sz val="25"/>
      <name val="Tahoma"/>
      <family val="2"/>
      <scheme val="major"/>
    </font>
    <font>
      <u/>
      <sz val="10"/>
      <color theme="11"/>
      <name val="Verdana"/>
      <family val="2"/>
      <scheme val="minor"/>
    </font>
    <font>
      <b/>
      <sz val="11"/>
      <color theme="1"/>
      <name val="Verdana"/>
      <family val="2"/>
      <scheme val="minor"/>
    </font>
    <font>
      <b/>
      <sz val="22"/>
      <color theme="1" tint="0.34998626667073579"/>
      <name val="Verdana"/>
      <family val="2"/>
      <scheme val="minor"/>
    </font>
    <font>
      <sz val="10"/>
      <color rgb="FF595959"/>
      <name val="Verdana"/>
      <family val="2"/>
      <scheme val="minor"/>
    </font>
    <font>
      <sz val="10"/>
      <color theme="1"/>
      <name val="Verdana"/>
      <family val="2"/>
      <scheme val="minor"/>
    </font>
    <font>
      <b/>
      <i/>
      <sz val="10"/>
      <color theme="1"/>
      <name val="Verdana"/>
      <family val="2"/>
      <scheme val="minor"/>
    </font>
    <font>
      <b/>
      <sz val="14"/>
      <color indexed="81"/>
      <name val="Tahoma"/>
      <family val="2"/>
    </font>
    <font>
      <sz val="14"/>
      <color indexed="81"/>
      <name val="Tahoma"/>
      <family val="2"/>
    </font>
    <font>
      <b/>
      <u/>
      <sz val="14"/>
      <color indexed="81"/>
      <name val="Tahoma"/>
      <family val="2"/>
    </font>
    <font>
      <b/>
      <i/>
      <sz val="14"/>
      <color indexed="81"/>
      <name val="Tahoma"/>
      <family val="2"/>
    </font>
    <font>
      <b/>
      <sz val="14"/>
      <color indexed="81"/>
      <name val="Calibri"/>
      <family val="2"/>
    </font>
    <font>
      <sz val="14"/>
      <color indexed="81"/>
      <name val="Calibri"/>
      <family val="2"/>
    </font>
    <font>
      <b/>
      <u/>
      <sz val="12"/>
      <color indexed="81"/>
      <name val="Tahoma"/>
      <family val="2"/>
    </font>
    <font>
      <b/>
      <sz val="24"/>
      <name val="Tahoma"/>
      <family val="2"/>
      <scheme val="major"/>
    </font>
    <font>
      <b/>
      <sz val="14"/>
      <color theme="1"/>
      <name val="Verdana"/>
      <family val="2"/>
      <scheme val="minor"/>
    </font>
    <font>
      <b/>
      <sz val="16"/>
      <color theme="1"/>
      <name val="Verdana"/>
      <family val="2"/>
      <scheme val="minor"/>
    </font>
    <font>
      <b/>
      <sz val="22"/>
      <color rgb="FFFFFF00"/>
      <name val="Verdana"/>
      <family val="2"/>
      <scheme val="minor"/>
    </font>
    <font>
      <u/>
      <sz val="16"/>
      <color theme="10"/>
      <name val="Verdana"/>
      <family val="2"/>
      <scheme val="minor"/>
    </font>
    <font>
      <b/>
      <sz val="16"/>
      <name val="Verdana"/>
      <family val="2"/>
      <scheme val="minor"/>
    </font>
    <font>
      <b/>
      <sz val="14"/>
      <name val="Tahoma"/>
      <family val="2"/>
    </font>
    <font>
      <b/>
      <sz val="24"/>
      <name val="Tahoma"/>
      <family val="2"/>
    </font>
    <font>
      <u/>
      <sz val="14"/>
      <color theme="3" tint="0.39997558519241921"/>
      <name val="Verdana"/>
      <family val="2"/>
      <scheme val="minor"/>
    </font>
    <font>
      <b/>
      <i/>
      <sz val="22"/>
      <color rgb="FFFFFF00"/>
      <name val="Verdana"/>
      <family val="2"/>
      <scheme val="minor"/>
    </font>
    <font>
      <b/>
      <sz val="26"/>
      <color rgb="FFFFFF00"/>
      <name val="Verdana"/>
      <family val="2"/>
      <scheme val="minor"/>
    </font>
    <font>
      <b/>
      <sz val="18"/>
      <name val="Tahoma"/>
      <family val="2"/>
    </font>
    <font>
      <b/>
      <sz val="22"/>
      <name val="Tahoma"/>
      <family val="2"/>
      <scheme val="major"/>
    </font>
    <font>
      <b/>
      <sz val="22"/>
      <name val="Verdana"/>
      <family val="2"/>
      <scheme val="minor"/>
    </font>
    <font>
      <b/>
      <u/>
      <sz val="12"/>
      <color theme="1" tint="0.34998626667073579"/>
      <name val="Verdana"/>
      <family val="2"/>
      <scheme val="minor"/>
    </font>
    <font>
      <b/>
      <sz val="18"/>
      <color indexed="81"/>
      <name val="Tahoma"/>
      <family val="2"/>
    </font>
    <font>
      <sz val="18"/>
      <color indexed="81"/>
      <name val="Tahoma"/>
      <family val="2"/>
    </font>
    <font>
      <b/>
      <u/>
      <sz val="18"/>
      <color indexed="81"/>
      <name val="Tahoma"/>
      <family val="2"/>
    </font>
    <font>
      <b/>
      <i/>
      <sz val="18"/>
      <color indexed="81"/>
      <name val="Tahoma"/>
      <family val="2"/>
    </font>
    <font>
      <b/>
      <sz val="28"/>
      <name val="Verdana"/>
      <family val="2"/>
      <scheme val="minor"/>
    </font>
    <font>
      <b/>
      <u/>
      <sz val="9"/>
      <color rgb="FF000000"/>
      <name val="Tahoma"/>
      <family val="2"/>
    </font>
    <font>
      <b/>
      <sz val="9"/>
      <color rgb="FF000000"/>
      <name val="Tahoma"/>
      <family val="2"/>
    </font>
    <font>
      <sz val="9"/>
      <color rgb="FF000000"/>
      <name val="Tahoma"/>
      <family val="2"/>
    </font>
    <font>
      <sz val="11"/>
      <color theme="1" tint="0.34998626667073579"/>
      <name val="Verdana"/>
      <family val="2"/>
      <scheme val="minor"/>
    </font>
    <font>
      <b/>
      <sz val="11"/>
      <color theme="1" tint="0.34998626667073579"/>
      <name val="Verdana"/>
      <family val="2"/>
      <scheme val="minor"/>
    </font>
    <font>
      <b/>
      <u/>
      <sz val="11"/>
      <color theme="1" tint="0.34998626667073579"/>
      <name val="Verdana"/>
      <family val="2"/>
      <scheme val="minor"/>
    </font>
    <font>
      <b/>
      <sz val="10"/>
      <color theme="1" tint="0.34998626667073579"/>
      <name val="Verdana"/>
      <family val="2"/>
      <scheme val="minor"/>
    </font>
    <font>
      <b/>
      <sz val="22"/>
      <color theme="1" tint="0.34998626667073579"/>
      <name val="Tahoma"/>
      <family val="2"/>
      <scheme val="major"/>
    </font>
    <font>
      <b/>
      <i/>
      <sz val="10"/>
      <color theme="1" tint="0.34998626667073579"/>
      <name val="Verdana"/>
      <family val="2"/>
      <scheme val="minor"/>
    </font>
    <font>
      <b/>
      <u/>
      <sz val="22"/>
      <color theme="1" tint="0.34998626667073579"/>
      <name val="Tahoma"/>
      <family val="2"/>
      <scheme val="major"/>
    </font>
    <font>
      <b/>
      <sz val="14"/>
      <color theme="1" tint="0.34998626667073579"/>
      <name val="Verdana"/>
      <family val="2"/>
      <scheme val="minor"/>
    </font>
    <font>
      <b/>
      <u/>
      <sz val="10"/>
      <color theme="1" tint="0.34998626667073579"/>
      <name val="Verdana"/>
      <family val="2"/>
      <scheme val="minor"/>
    </font>
    <font>
      <b/>
      <sz val="24"/>
      <color theme="1" tint="0.34998626667073579"/>
      <name val="Tahoma"/>
      <family val="2"/>
      <scheme val="major"/>
    </font>
    <font>
      <b/>
      <u/>
      <sz val="36"/>
      <color theme="1" tint="0.34998626667073579"/>
      <name val="Tahoma"/>
      <family val="2"/>
      <scheme val="major"/>
    </font>
    <font>
      <b/>
      <sz val="10"/>
      <color theme="1" tint="0.34998626667073579"/>
      <name val="Tahoma"/>
      <family val="2"/>
      <scheme val="major"/>
    </font>
    <font>
      <b/>
      <sz val="10"/>
      <color rgb="FFFF0000"/>
      <name val="Tahoma"/>
      <family val="2"/>
      <scheme val="major"/>
    </font>
    <font>
      <b/>
      <sz val="20"/>
      <color theme="1" tint="0.34998626667073579"/>
      <name val="Verdana"/>
      <family val="2"/>
      <scheme val="minor"/>
    </font>
    <font>
      <b/>
      <sz val="36"/>
      <color theme="1" tint="0.34998626667073579"/>
      <name val="Verdana"/>
      <family val="2"/>
      <scheme val="minor"/>
    </font>
    <font>
      <b/>
      <sz val="26"/>
      <name val="Tahoma"/>
      <family val="2"/>
      <scheme val="major"/>
    </font>
    <font>
      <sz val="8"/>
      <name val="Verdana"/>
      <family val="2"/>
      <scheme val="minor"/>
    </font>
    <font>
      <sz val="22"/>
      <color rgb="FFFFFF00"/>
      <name val="Verdana"/>
      <family val="2"/>
      <scheme val="minor"/>
    </font>
    <font>
      <sz val="26"/>
      <color rgb="FFFFFF00"/>
      <name val="Verdana"/>
      <family val="2"/>
      <scheme val="minor"/>
    </font>
    <font>
      <b/>
      <u/>
      <sz val="14"/>
      <color theme="0"/>
      <name val="Verdana"/>
      <family val="2"/>
      <scheme val="minor"/>
    </font>
    <font>
      <sz val="11"/>
      <color theme="1"/>
      <name val="Calibri"/>
      <family val="2"/>
    </font>
  </fonts>
  <fills count="39">
    <fill>
      <patternFill patternType="none"/>
    </fill>
    <fill>
      <patternFill patternType="gray125"/>
    </fill>
    <fill>
      <patternFill patternType="solid">
        <fgColor theme="1" tint="0.34998626667073579"/>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5" tint="0.3999450666829432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FABF8F"/>
        <bgColor rgb="FF000000"/>
      </patternFill>
    </fill>
    <fill>
      <patternFill patternType="solid">
        <fgColor rgb="FFDA9694"/>
        <bgColor rgb="FF000000"/>
      </patternFill>
    </fill>
    <fill>
      <patternFill patternType="solid">
        <fgColor rgb="FF92CDDC"/>
        <bgColor rgb="FF000000"/>
      </patternFill>
    </fill>
    <fill>
      <patternFill patternType="solid">
        <fgColor rgb="FFB1A0C7"/>
        <bgColor rgb="FF000000"/>
      </patternFill>
    </fill>
    <fill>
      <patternFill patternType="solid">
        <fgColor rgb="FFC4D79B"/>
        <bgColor rgb="FF000000"/>
      </patternFill>
    </fill>
    <fill>
      <patternFill patternType="solid">
        <fgColor rgb="FF95B3D7"/>
        <bgColor rgb="FF000000"/>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0"/>
        <bgColor indexed="64"/>
      </patternFill>
    </fill>
    <fill>
      <patternFill patternType="solid">
        <fgColor rgb="FFFFC000"/>
        <bgColor rgb="FF00B0F0"/>
      </patternFill>
    </fill>
  </fills>
  <borders count="149">
    <border>
      <left/>
      <right/>
      <top/>
      <bottom/>
      <diagonal/>
    </border>
    <border>
      <left/>
      <right/>
      <top/>
      <bottom style="thin">
        <color theme="7" tint="0.79998168889431442"/>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thick">
        <color auto="1"/>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auto="1"/>
      </bottom>
      <diagonal/>
    </border>
    <border>
      <left/>
      <right/>
      <top style="thick">
        <color theme="4"/>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top style="thick">
        <color auto="1"/>
      </top>
      <bottom/>
      <diagonal/>
    </border>
    <border>
      <left style="medium">
        <color theme="0"/>
      </left>
      <right style="medium">
        <color theme="0"/>
      </right>
      <top style="thick">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diagonal/>
    </border>
    <border>
      <left style="thick">
        <color auto="1"/>
      </left>
      <right style="medium">
        <color theme="0"/>
      </right>
      <top style="medium">
        <color theme="0"/>
      </top>
      <bottom style="medium">
        <color theme="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theme="0"/>
      </left>
      <right/>
      <top style="medium">
        <color auto="1"/>
      </top>
      <bottom/>
      <diagonal/>
    </border>
    <border>
      <left style="medium">
        <color theme="0"/>
      </left>
      <right style="medium">
        <color theme="0"/>
      </right>
      <top style="medium">
        <color auto="1"/>
      </top>
      <bottom/>
      <diagonal/>
    </border>
    <border>
      <left/>
      <right/>
      <top/>
      <bottom style="thick">
        <color auto="1"/>
      </bottom>
      <diagonal/>
    </border>
    <border>
      <left/>
      <right style="thick">
        <color auto="1"/>
      </right>
      <top/>
      <bottom style="thick">
        <color auto="1"/>
      </bottom>
      <diagonal/>
    </border>
    <border>
      <left/>
      <right style="thick">
        <color auto="1"/>
      </right>
      <top/>
      <bottom/>
      <diagonal/>
    </border>
    <border>
      <left style="medium">
        <color theme="0"/>
      </left>
      <right/>
      <top style="thick">
        <color auto="1"/>
      </top>
      <bottom/>
      <diagonal/>
    </border>
    <border>
      <left style="medium">
        <color theme="0"/>
      </left>
      <right/>
      <top/>
      <bottom style="medium">
        <color theme="0"/>
      </bottom>
      <diagonal/>
    </border>
    <border>
      <left style="thick">
        <color auto="1"/>
      </left>
      <right style="thick">
        <color auto="1"/>
      </right>
      <top style="thick">
        <color auto="1"/>
      </top>
      <bottom/>
      <diagonal/>
    </border>
    <border>
      <left style="thick">
        <color auto="1"/>
      </left>
      <right style="thick">
        <color auto="1"/>
      </right>
      <top/>
      <bottom style="medium">
        <color theme="0"/>
      </bottom>
      <diagonal/>
    </border>
    <border>
      <left/>
      <right/>
      <top/>
      <bottom style="medium">
        <color theme="0"/>
      </bottom>
      <diagonal/>
    </border>
    <border>
      <left style="medium">
        <color auto="1"/>
      </left>
      <right/>
      <top style="medium">
        <color auto="1"/>
      </top>
      <bottom/>
      <diagonal/>
    </border>
    <border>
      <left style="medium">
        <color auto="1"/>
      </left>
      <right/>
      <top/>
      <bottom/>
      <diagonal/>
    </border>
    <border>
      <left/>
      <right style="thick">
        <color auto="1"/>
      </right>
      <top/>
      <bottom style="medium">
        <color auto="1"/>
      </bottom>
      <diagonal/>
    </border>
    <border>
      <left style="medium">
        <color auto="1"/>
      </left>
      <right style="thick">
        <color auto="1"/>
      </right>
      <top style="medium">
        <color auto="1"/>
      </top>
      <bottom/>
      <diagonal/>
    </border>
    <border>
      <left style="medium">
        <color auto="1"/>
      </left>
      <right style="thick">
        <color auto="1"/>
      </right>
      <top/>
      <bottom/>
      <diagonal/>
    </border>
    <border>
      <left style="medium">
        <color theme="0"/>
      </left>
      <right/>
      <top style="medium">
        <color theme="0"/>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theme="0"/>
      </left>
      <right style="thick">
        <color auto="1"/>
      </right>
      <top/>
      <bottom style="thick">
        <color auto="1"/>
      </bottom>
      <diagonal/>
    </border>
    <border>
      <left/>
      <right style="thick">
        <color auto="1"/>
      </right>
      <top style="thick">
        <color auto="1"/>
      </top>
      <bottom/>
      <diagonal/>
    </border>
    <border>
      <left style="thick">
        <color auto="1"/>
      </left>
      <right/>
      <top/>
      <bottom style="medium">
        <color theme="0"/>
      </bottom>
      <diagonal/>
    </border>
    <border>
      <left/>
      <right style="thick">
        <color auto="1"/>
      </right>
      <top/>
      <bottom style="medium">
        <color theme="0"/>
      </bottom>
      <diagonal/>
    </border>
    <border>
      <left/>
      <right style="medium">
        <color theme="0"/>
      </right>
      <top style="medium">
        <color theme="0"/>
      </top>
      <bottom style="thick">
        <color auto="1"/>
      </bottom>
      <diagonal/>
    </border>
    <border>
      <left style="thick">
        <color auto="1"/>
      </left>
      <right/>
      <top/>
      <bottom/>
      <diagonal/>
    </border>
    <border>
      <left style="thick">
        <color auto="1"/>
      </left>
      <right/>
      <top/>
      <bottom style="thick">
        <color auto="1"/>
      </bottom>
      <diagonal/>
    </border>
    <border>
      <left style="medium">
        <color theme="0"/>
      </left>
      <right style="medium">
        <color theme="0"/>
      </right>
      <top style="medium">
        <color theme="0"/>
      </top>
      <bottom style="thick">
        <color theme="1"/>
      </bottom>
      <diagonal/>
    </border>
    <border>
      <left style="thick">
        <color auto="1"/>
      </left>
      <right style="thick">
        <color auto="1"/>
      </right>
      <top style="medium">
        <color theme="0"/>
      </top>
      <bottom/>
      <diagonal/>
    </border>
    <border>
      <left style="medium">
        <color rgb="FFFFFFFF"/>
      </left>
      <right/>
      <top style="medium">
        <color rgb="FFFFFFFF"/>
      </top>
      <bottom style="medium">
        <color rgb="FFFFFFFF"/>
      </bottom>
      <diagonal/>
    </border>
    <border>
      <left style="thick">
        <color auto="1"/>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ck">
        <color rgb="FF000000"/>
      </right>
      <top style="medium">
        <color rgb="FFFFFFFF"/>
      </top>
      <bottom style="medium">
        <color rgb="FFFFFFFF"/>
      </bottom>
      <diagonal/>
    </border>
    <border>
      <left style="medium">
        <color rgb="FFFFFFFF"/>
      </left>
      <right/>
      <top/>
      <bottom style="medium">
        <color rgb="FFFFFFFF"/>
      </bottom>
      <diagonal/>
    </border>
    <border>
      <left style="thick">
        <color auto="1"/>
      </left>
      <right/>
      <top style="medium">
        <color rgb="FFFFFFFF"/>
      </top>
      <bottom style="thick">
        <color auto="1"/>
      </bottom>
      <diagonal/>
    </border>
    <border>
      <left/>
      <right/>
      <top style="medium">
        <color rgb="FFFFFFFF"/>
      </top>
      <bottom style="thick">
        <color auto="1"/>
      </bottom>
      <diagonal/>
    </border>
    <border>
      <left/>
      <right style="medium">
        <color rgb="FFFFFFFF"/>
      </right>
      <top style="medium">
        <color rgb="FFFFFFFF"/>
      </top>
      <bottom style="thick">
        <color auto="1"/>
      </bottom>
      <diagonal/>
    </border>
    <border>
      <left/>
      <right style="thick">
        <color rgb="FF000000"/>
      </right>
      <top style="medium">
        <color rgb="FFFFFFFF"/>
      </top>
      <bottom style="thick">
        <color auto="1"/>
      </bottom>
      <diagonal/>
    </border>
    <border>
      <left style="thick">
        <color auto="1"/>
      </left>
      <right/>
      <top style="medium">
        <color theme="0"/>
      </top>
      <bottom style="medium">
        <color rgb="FFFFFFFF"/>
      </bottom>
      <diagonal/>
    </border>
    <border>
      <left/>
      <right/>
      <top style="medium">
        <color theme="0"/>
      </top>
      <bottom style="medium">
        <color rgb="FFFFFFFF"/>
      </bottom>
      <diagonal/>
    </border>
    <border>
      <left/>
      <right style="medium">
        <color rgb="FFFFFFFF"/>
      </right>
      <top style="medium">
        <color theme="0"/>
      </top>
      <bottom style="medium">
        <color rgb="FFFFFFFF"/>
      </bottom>
      <diagonal/>
    </border>
    <border>
      <left style="medium">
        <color rgb="FFFFFFFF"/>
      </left>
      <right/>
      <top style="medium">
        <color rgb="FFFFFFFF"/>
      </top>
      <bottom style="thick">
        <color auto="1"/>
      </bottom>
      <diagonal/>
    </border>
    <border>
      <left style="medium">
        <color rgb="FFFFFFFF"/>
      </left>
      <right/>
      <top style="medium">
        <color theme="0"/>
      </top>
      <bottom style="medium">
        <color rgb="FFFFFFFF"/>
      </bottom>
      <diagonal/>
    </border>
    <border>
      <left/>
      <right style="thick">
        <color rgb="FF000000"/>
      </right>
      <top style="medium">
        <color theme="0"/>
      </top>
      <bottom style="medium">
        <color rgb="FFFFFFFF"/>
      </bottom>
      <diagonal/>
    </border>
    <border>
      <left/>
      <right style="thin">
        <color auto="1"/>
      </right>
      <top/>
      <bottom style="medium">
        <color auto="1"/>
      </bottom>
      <diagonal/>
    </border>
    <border>
      <left style="medium">
        <color auto="1"/>
      </left>
      <right/>
      <top/>
      <bottom style="medium">
        <color auto="1"/>
      </bottom>
      <diagonal/>
    </border>
    <border>
      <left/>
      <right style="medium">
        <color theme="0"/>
      </right>
      <top/>
      <bottom style="medium">
        <color auto="1"/>
      </bottom>
      <diagonal/>
    </border>
    <border>
      <left/>
      <right style="medium">
        <color theme="0"/>
      </right>
      <top/>
      <bottom style="medium">
        <color theme="0"/>
      </bottom>
      <diagonal/>
    </border>
    <border>
      <left style="medium">
        <color theme="0"/>
      </left>
      <right style="medium">
        <color auto="1"/>
      </right>
      <top style="medium">
        <color auto="1"/>
      </top>
      <bottom/>
      <diagonal/>
    </border>
    <border>
      <left style="medium">
        <color theme="0"/>
      </left>
      <right style="medium">
        <color auto="1"/>
      </right>
      <top/>
      <bottom style="medium">
        <color theme="0"/>
      </bottom>
      <diagonal/>
    </border>
    <border>
      <left style="medium">
        <color theme="0"/>
      </left>
      <right style="medium">
        <color auto="1"/>
      </right>
      <top style="medium">
        <color theme="0"/>
      </top>
      <bottom style="thick">
        <color auto="1"/>
      </bottom>
      <diagonal/>
    </border>
    <border>
      <left style="thick">
        <color auto="1"/>
      </left>
      <right style="thick">
        <color auto="1"/>
      </right>
      <top style="medium">
        <color theme="0"/>
      </top>
      <bottom style="thick">
        <color auto="1"/>
      </bottom>
      <diagonal/>
    </border>
    <border>
      <left style="thick">
        <color auto="1"/>
      </left>
      <right style="medium">
        <color theme="0"/>
      </right>
      <top style="medium">
        <color theme="0"/>
      </top>
      <bottom style="thick">
        <color auto="1"/>
      </bottom>
      <diagonal/>
    </border>
    <border>
      <left style="thick">
        <color auto="1"/>
      </left>
      <right/>
      <top style="medium">
        <color theme="0"/>
      </top>
      <bottom style="medium">
        <color theme="0"/>
      </bottom>
      <diagonal/>
    </border>
    <border>
      <left style="thick">
        <color auto="1"/>
      </left>
      <right/>
      <top style="medium">
        <color theme="0"/>
      </top>
      <bottom style="thick">
        <color auto="1"/>
      </bottom>
      <diagonal/>
    </border>
    <border>
      <left style="medium">
        <color theme="0"/>
      </left>
      <right style="thick">
        <color auto="1"/>
      </right>
      <top style="thick">
        <color auto="1"/>
      </top>
      <bottom style="medium">
        <color theme="0"/>
      </bottom>
      <diagonal/>
    </border>
    <border>
      <left style="thick">
        <color auto="1"/>
      </left>
      <right/>
      <top style="thick">
        <color auto="1"/>
      </top>
      <bottom style="medium">
        <color theme="0"/>
      </bottom>
      <diagonal/>
    </border>
    <border>
      <left style="medium">
        <color theme="0"/>
      </left>
      <right style="thick">
        <color auto="1"/>
      </right>
      <top/>
      <bottom style="medium">
        <color theme="0"/>
      </bottom>
      <diagonal/>
    </border>
    <border>
      <left style="medium">
        <color theme="0"/>
      </left>
      <right style="thick">
        <color auto="1"/>
      </right>
      <top style="medium">
        <color theme="0"/>
      </top>
      <bottom style="medium">
        <color theme="0"/>
      </bottom>
      <diagonal/>
    </border>
    <border>
      <left style="medium">
        <color theme="0"/>
      </left>
      <right style="thick">
        <color auto="1"/>
      </right>
      <top style="medium">
        <color theme="0"/>
      </top>
      <bottom style="thick">
        <color auto="1"/>
      </bottom>
      <diagonal/>
    </border>
    <border>
      <left style="thick">
        <color auto="1"/>
      </left>
      <right style="medium">
        <color auto="1"/>
      </right>
      <top/>
      <bottom/>
      <diagonal/>
    </border>
    <border>
      <left style="thick">
        <color auto="1"/>
      </left>
      <right style="medium">
        <color auto="1"/>
      </right>
      <top/>
      <bottom style="thick">
        <color auto="1"/>
      </bottom>
      <diagonal/>
    </border>
    <border>
      <left/>
      <right style="thick">
        <color auto="1"/>
      </right>
      <top style="thick">
        <color theme="4"/>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auto="1"/>
      </left>
      <right/>
      <top/>
      <bottom style="thin">
        <color theme="0" tint="-0.24994659260841701"/>
      </bottom>
      <diagonal/>
    </border>
    <border>
      <left/>
      <right style="medium">
        <color theme="0"/>
      </right>
      <top/>
      <bottom style="thick">
        <color auto="1"/>
      </bottom>
      <diagonal/>
    </border>
    <border>
      <left style="thick">
        <color auto="1"/>
      </left>
      <right/>
      <top style="thick">
        <color auto="1"/>
      </top>
      <bottom style="thick">
        <color rgb="FF000000"/>
      </bottom>
      <diagonal/>
    </border>
    <border>
      <left/>
      <right style="thick">
        <color auto="1"/>
      </right>
      <top style="thick">
        <color auto="1"/>
      </top>
      <bottom style="thick">
        <color rgb="FF000000"/>
      </bottom>
      <diagonal/>
    </border>
    <border>
      <left style="thick">
        <color auto="1"/>
      </left>
      <right style="medium">
        <color theme="0"/>
      </right>
      <top/>
      <bottom style="medium">
        <color theme="0"/>
      </bottom>
      <diagonal/>
    </border>
    <border>
      <left style="medium">
        <color auto="1"/>
      </left>
      <right style="medium">
        <color auto="1"/>
      </right>
      <top style="thick">
        <color auto="1"/>
      </top>
      <bottom/>
      <diagonal/>
    </border>
    <border>
      <left style="medium">
        <color auto="1"/>
      </left>
      <right style="thick">
        <color auto="1"/>
      </right>
      <top/>
      <bottom style="thick">
        <color auto="1"/>
      </bottom>
      <diagonal/>
    </border>
    <border>
      <left style="medium">
        <color auto="1"/>
      </left>
      <right style="thick">
        <color auto="1"/>
      </right>
      <top/>
      <bottom style="thin">
        <color theme="0" tint="-0.24994659260841701"/>
      </bottom>
      <diagonal/>
    </border>
    <border>
      <left style="medium">
        <color auto="1"/>
      </left>
      <right style="thick">
        <color auto="1"/>
      </right>
      <top/>
      <bottom style="thin">
        <color theme="0" tint="-0.34998626667073579"/>
      </bottom>
      <diagonal/>
    </border>
    <border>
      <left style="medium">
        <color auto="1"/>
      </left>
      <right style="thick">
        <color auto="1"/>
      </right>
      <top/>
      <bottom style="thick">
        <color theme="1"/>
      </bottom>
      <diagonal/>
    </border>
    <border>
      <left style="thick">
        <color auto="1"/>
      </left>
      <right style="thick">
        <color auto="1"/>
      </right>
      <top/>
      <bottom style="thin">
        <color theme="0" tint="-0.24994659260841701"/>
      </bottom>
      <diagonal/>
    </border>
    <border>
      <left style="thick">
        <color theme="1"/>
      </left>
      <right style="medium">
        <color auto="1"/>
      </right>
      <top/>
      <bottom/>
      <diagonal/>
    </border>
    <border>
      <left style="medium">
        <color theme="0"/>
      </left>
      <right/>
      <top/>
      <bottom style="thick">
        <color auto="1"/>
      </bottom>
      <diagonal/>
    </border>
    <border>
      <left style="thin">
        <color auto="1"/>
      </left>
      <right/>
      <top style="thin">
        <color auto="1"/>
      </top>
      <bottom/>
      <diagonal/>
    </border>
    <border>
      <left/>
      <right style="thin">
        <color auto="1"/>
      </right>
      <top style="thin">
        <color auto="1"/>
      </top>
      <bottom/>
      <diagonal/>
    </border>
    <border>
      <left style="medium">
        <color theme="0"/>
      </left>
      <right style="medium">
        <color theme="0"/>
      </right>
      <top style="thick">
        <color auto="1"/>
      </top>
      <bottom style="medium">
        <color theme="0"/>
      </bottom>
      <diagonal/>
    </border>
    <border>
      <left style="medium">
        <color theme="0"/>
      </left>
      <right/>
      <top style="thick">
        <color auto="1"/>
      </top>
      <bottom style="medium">
        <color theme="0"/>
      </bottom>
      <diagonal/>
    </border>
    <border>
      <left/>
      <right style="medium">
        <color theme="0"/>
      </right>
      <top style="thick">
        <color auto="1"/>
      </top>
      <bottom style="medium">
        <color theme="0"/>
      </bottom>
      <diagonal/>
    </border>
    <border>
      <left style="medium">
        <color theme="0"/>
      </left>
      <right style="medium">
        <color theme="0"/>
      </right>
      <top/>
      <bottom style="thick">
        <color auto="1"/>
      </bottom>
      <diagonal/>
    </border>
    <border>
      <left style="medium">
        <color theme="0"/>
      </left>
      <right/>
      <top/>
      <bottom/>
      <diagonal/>
    </border>
    <border>
      <left style="thin">
        <color theme="0"/>
      </left>
      <right style="thin">
        <color theme="0"/>
      </right>
      <top style="thin">
        <color theme="0"/>
      </top>
      <bottom style="thin">
        <color theme="0"/>
      </bottom>
      <diagonal/>
    </border>
    <border>
      <left style="thin">
        <color auto="1"/>
      </left>
      <right/>
      <top/>
      <bottom style="thin">
        <color auto="1"/>
      </bottom>
      <diagonal/>
    </border>
    <border>
      <left/>
      <right style="thin">
        <color auto="1"/>
      </right>
      <top/>
      <bottom style="thin">
        <color auto="1"/>
      </bottom>
      <diagonal/>
    </border>
    <border>
      <left/>
      <right style="medium">
        <color theme="0"/>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theme="0"/>
      </left>
      <right style="medium">
        <color theme="0"/>
      </right>
      <top style="thin">
        <color auto="1"/>
      </top>
      <bottom style="thin">
        <color auto="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auto="1"/>
      </left>
      <right/>
      <top style="thick">
        <color auto="1"/>
      </top>
      <bottom style="thick">
        <color theme="0"/>
      </bottom>
      <diagonal/>
    </border>
    <border>
      <left style="thin">
        <color auto="1"/>
      </left>
      <right/>
      <top style="thick">
        <color theme="0"/>
      </top>
      <bottom style="thick">
        <color theme="0"/>
      </bottom>
      <diagonal/>
    </border>
    <border>
      <left style="thin">
        <color auto="1"/>
      </left>
      <right style="thin">
        <color auto="1"/>
      </right>
      <top style="thick">
        <color theme="0"/>
      </top>
      <bottom/>
      <diagonal/>
    </border>
    <border>
      <left style="thin">
        <color auto="1"/>
      </left>
      <right/>
      <top style="thick">
        <color theme="0"/>
      </top>
      <bottom/>
      <diagonal/>
    </border>
    <border>
      <left/>
      <right/>
      <top style="thick">
        <color auto="1"/>
      </top>
      <bottom style="thick">
        <color theme="0"/>
      </bottom>
      <diagonal/>
    </border>
    <border>
      <left/>
      <right/>
      <top style="thick">
        <color theme="0"/>
      </top>
      <bottom style="thick">
        <color theme="0"/>
      </bottom>
      <diagonal/>
    </border>
    <border>
      <left style="thin">
        <color theme="0"/>
      </left>
      <right style="thin">
        <color theme="0"/>
      </right>
      <top style="thick">
        <color auto="1"/>
      </top>
      <bottom style="thick">
        <color theme="0"/>
      </bottom>
      <diagonal/>
    </border>
    <border>
      <left style="thin">
        <color theme="0"/>
      </left>
      <right style="thin">
        <color theme="0"/>
      </right>
      <top style="thick">
        <color theme="0"/>
      </top>
      <bottom style="thick">
        <color theme="0"/>
      </bottom>
      <diagonal/>
    </border>
    <border>
      <left style="thin">
        <color theme="0"/>
      </left>
      <right style="thin">
        <color theme="0"/>
      </right>
      <top style="thick">
        <color theme="0"/>
      </top>
      <bottom style="thin">
        <color auto="1"/>
      </bottom>
      <diagonal/>
    </border>
    <border>
      <left/>
      <right/>
      <top/>
      <bottom style="thin">
        <color theme="0"/>
      </bottom>
      <diagonal/>
    </border>
    <border>
      <left/>
      <right style="medium">
        <color theme="0"/>
      </right>
      <top/>
      <bottom style="thin">
        <color theme="0"/>
      </bottom>
      <diagonal/>
    </border>
    <border>
      <left style="medium">
        <color theme="0"/>
      </left>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medium">
        <color theme="0"/>
      </right>
      <top/>
      <bottom/>
      <diagonal/>
    </border>
    <border>
      <left style="thin">
        <color theme="0"/>
      </left>
      <right style="thin">
        <color theme="0"/>
      </right>
      <top/>
      <bottom/>
      <diagonal/>
    </border>
    <border>
      <left/>
      <right style="thin">
        <color theme="0"/>
      </right>
      <top/>
      <bottom style="medium">
        <color theme="0"/>
      </bottom>
      <diagonal/>
    </border>
    <border>
      <left/>
      <right style="medium">
        <color theme="0"/>
      </right>
      <top style="thick">
        <color auto="1"/>
      </top>
      <bottom/>
      <diagonal/>
    </border>
    <border>
      <left style="thick">
        <color auto="1"/>
      </left>
      <right/>
      <top style="thick">
        <color rgb="FF000000"/>
      </top>
      <bottom/>
      <diagonal/>
    </border>
    <border>
      <left/>
      <right style="thick">
        <color auto="1"/>
      </right>
      <top style="thick">
        <color rgb="FF000000"/>
      </top>
      <bottom/>
      <diagonal/>
    </border>
    <border>
      <left/>
      <right style="thick">
        <color rgb="FF000000"/>
      </right>
      <top style="thick">
        <color rgb="FF000000"/>
      </top>
      <bottom style="thick">
        <color auto="1"/>
      </bottom>
      <diagonal/>
    </border>
    <border>
      <left style="thick">
        <color theme="1"/>
      </left>
      <right style="medium">
        <color auto="1"/>
      </right>
      <top/>
      <bottom style="thick">
        <color auto="1"/>
      </bottom>
      <diagonal/>
    </border>
  </borders>
  <cellStyleXfs count="40">
    <xf numFmtId="0" fontId="0" fillId="0" borderId="5"/>
    <xf numFmtId="0" fontId="11"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7" fillId="0" borderId="5" applyNumberFormat="0" applyFill="0" applyBorder="0" applyAlignment="0" applyProtection="0"/>
    <xf numFmtId="0" fontId="6" fillId="0" borderId="0">
      <alignment horizontal="left"/>
    </xf>
    <xf numFmtId="164" fontId="6" fillId="0" borderId="0" applyFont="0" applyFill="0" applyBorder="0" applyAlignment="0">
      <alignment horizontal="left"/>
    </xf>
    <xf numFmtId="4" fontId="6" fillId="0" borderId="0" applyFont="0" applyFill="0" applyBorder="0" applyAlignment="0">
      <alignment horizontal="left"/>
    </xf>
    <xf numFmtId="165" fontId="6" fillId="0" borderId="0" applyFont="0" applyFill="0" applyBorder="0" applyAlignment="0">
      <alignment horizontal="left"/>
    </xf>
    <xf numFmtId="39" fontId="18" fillId="0" borderId="0" applyFill="0" applyBorder="0" applyProtection="0">
      <alignment horizontal="left"/>
    </xf>
    <xf numFmtId="0" fontId="19" fillId="0" borderId="0" applyNumberFormat="0" applyFill="0" applyBorder="0" applyProtection="0">
      <alignment wrapText="1"/>
    </xf>
    <xf numFmtId="166" fontId="6" fillId="0" borderId="0" applyFont="0" applyFill="0" applyBorder="0" applyAlignment="0">
      <alignment horizontal="left"/>
    </xf>
    <xf numFmtId="0" fontId="21" fillId="7" borderId="12" applyNumberFormat="0" applyProtection="0">
      <alignment horizontal="left"/>
    </xf>
    <xf numFmtId="0" fontId="47" fillId="0" borderId="5" applyNumberFormat="0" applyFill="0" applyBorder="0" applyAlignment="0" applyProtection="0"/>
    <xf numFmtId="0" fontId="47" fillId="0" borderId="5" applyNumberFormat="0" applyFill="0" applyBorder="0" applyAlignment="0" applyProtection="0"/>
    <xf numFmtId="0" fontId="47" fillId="0" borderId="5" applyNumberFormat="0" applyFill="0" applyBorder="0" applyAlignment="0" applyProtection="0"/>
    <xf numFmtId="0" fontId="47" fillId="0" borderId="5" applyNumberFormat="0" applyFill="0" applyBorder="0" applyAlignment="0" applyProtection="0"/>
    <xf numFmtId="0" fontId="4" fillId="0" borderId="0">
      <alignment horizontal="left"/>
    </xf>
    <xf numFmtId="166" fontId="4" fillId="0" borderId="0" applyFont="0" applyFill="0" applyBorder="0" applyAlignment="0">
      <alignment horizontal="left"/>
    </xf>
    <xf numFmtId="165" fontId="4" fillId="0" borderId="0" applyFont="0" applyFill="0" applyBorder="0" applyAlignment="0">
      <alignment horizontal="left"/>
    </xf>
    <xf numFmtId="164" fontId="4" fillId="0" borderId="0" applyFont="0" applyFill="0" applyBorder="0" applyAlignment="0">
      <alignment horizontal="left"/>
    </xf>
    <xf numFmtId="4" fontId="4" fillId="0" borderId="0" applyFont="0" applyFill="0" applyBorder="0" applyAlignment="0">
      <alignment horizontal="left"/>
    </xf>
    <xf numFmtId="0" fontId="3" fillId="0" borderId="0">
      <alignment horizontal="left"/>
    </xf>
    <xf numFmtId="164" fontId="3" fillId="0" borderId="0" applyFont="0" applyFill="0" applyBorder="0" applyAlignment="0">
      <alignment horizontal="left"/>
    </xf>
    <xf numFmtId="4" fontId="3" fillId="0" borderId="0" applyFont="0" applyFill="0" applyBorder="0" applyAlignment="0">
      <alignment horizontal="left"/>
    </xf>
    <xf numFmtId="165" fontId="3" fillId="0" borderId="0" applyFont="0" applyFill="0" applyBorder="0" applyAlignment="0">
      <alignment horizontal="left"/>
    </xf>
    <xf numFmtId="166" fontId="3" fillId="0" borderId="0" applyFont="0" applyFill="0" applyBorder="0" applyAlignment="0">
      <alignment horizontal="left"/>
    </xf>
    <xf numFmtId="0" fontId="3" fillId="0" borderId="0">
      <alignment horizontal="left"/>
    </xf>
    <xf numFmtId="166" fontId="3" fillId="0" borderId="0" applyFont="0" applyFill="0" applyBorder="0" applyAlignment="0">
      <alignment horizontal="left"/>
    </xf>
    <xf numFmtId="165" fontId="3" fillId="0" borderId="0" applyFont="0" applyFill="0" applyBorder="0" applyAlignment="0">
      <alignment horizontal="left"/>
    </xf>
    <xf numFmtId="164" fontId="3" fillId="0" borderId="0" applyFont="0" applyFill="0" applyBorder="0" applyAlignment="0">
      <alignment horizontal="left"/>
    </xf>
    <xf numFmtId="4" fontId="3" fillId="0" borderId="0" applyFont="0" applyFill="0" applyBorder="0" applyAlignment="0">
      <alignment horizontal="left"/>
    </xf>
    <xf numFmtId="0" fontId="47" fillId="0" borderId="5" applyNumberFormat="0" applyFill="0" applyBorder="0" applyAlignment="0" applyProtection="0"/>
    <xf numFmtId="0" fontId="47" fillId="0" borderId="5" applyNumberFormat="0" applyFill="0" applyBorder="0" applyAlignment="0" applyProtection="0"/>
    <xf numFmtId="0" fontId="2" fillId="0" borderId="0">
      <alignment horizontal="left"/>
    </xf>
    <xf numFmtId="164" fontId="2" fillId="0" borderId="0" applyFont="0" applyFill="0" applyBorder="0" applyAlignment="0">
      <alignment horizontal="left"/>
    </xf>
    <xf numFmtId="4" fontId="2" fillId="0" borderId="0" applyFont="0" applyFill="0" applyBorder="0" applyAlignment="0">
      <alignment horizontal="left"/>
    </xf>
    <xf numFmtId="165" fontId="2" fillId="0" borderId="0" applyFont="0" applyFill="0" applyBorder="0" applyAlignment="0">
      <alignment horizontal="left"/>
    </xf>
    <xf numFmtId="166" fontId="2" fillId="0" borderId="0" applyFont="0" applyFill="0" applyBorder="0" applyAlignment="0">
      <alignment horizontal="left"/>
    </xf>
    <xf numFmtId="0" fontId="1" fillId="0" borderId="0"/>
  </cellStyleXfs>
  <cellXfs count="574">
    <xf numFmtId="0" fontId="0" fillId="0" borderId="5" xfId="0"/>
    <xf numFmtId="0" fontId="11" fillId="0" borderId="0" xfId="1"/>
    <xf numFmtId="0" fontId="7" fillId="0" borderId="1" xfId="2" applyBorder="1" applyAlignment="1">
      <alignment horizontal="center"/>
    </xf>
    <xf numFmtId="0" fontId="7" fillId="0" borderId="0" xfId="2"/>
    <xf numFmtId="0" fontId="10" fillId="0" borderId="6" xfId="3" applyFill="1" applyBorder="1" applyAlignment="1">
      <alignment horizontal="left" vertical="center"/>
    </xf>
    <xf numFmtId="0" fontId="10" fillId="0" borderId="3" xfId="3" applyFill="1" applyBorder="1" applyAlignment="1">
      <alignment horizontal="left" vertical="center"/>
    </xf>
    <xf numFmtId="0" fontId="0" fillId="0" borderId="2" xfId="0" applyBorder="1" applyAlignment="1">
      <alignment horizontal="center" vertical="center" wrapText="1"/>
    </xf>
    <xf numFmtId="0" fontId="0" fillId="0" borderId="5" xfId="0" applyAlignment="1">
      <alignment horizontal="center" vertical="center" wrapText="1"/>
    </xf>
    <xf numFmtId="0" fontId="7" fillId="0" borderId="7" xfId="2" applyBorder="1" applyAlignment="1">
      <alignment horizontal="center"/>
    </xf>
    <xf numFmtId="0" fontId="0" fillId="0" borderId="7" xfId="0" applyBorder="1"/>
    <xf numFmtId="0" fontId="0" fillId="0" borderId="10" xfId="0" applyBorder="1"/>
    <xf numFmtId="0" fontId="0" fillId="0" borderId="10" xfId="0" applyBorder="1" applyAlignment="1">
      <alignment horizontal="center" vertical="center" wrapText="1"/>
    </xf>
    <xf numFmtId="0" fontId="0" fillId="0" borderId="2" xfId="0" applyBorder="1"/>
    <xf numFmtId="164" fontId="7" fillId="0" borderId="0" xfId="0" applyNumberFormat="1" applyFont="1" applyBorder="1" applyAlignment="1">
      <alignment horizontal="left" vertical="center" wrapText="1" indent="1"/>
    </xf>
    <xf numFmtId="20" fontId="7" fillId="0" borderId="0" xfId="0" applyNumberFormat="1" applyFont="1" applyBorder="1" applyAlignment="1">
      <alignment horizontal="center" vertical="center" wrapText="1"/>
    </xf>
    <xf numFmtId="2" fontId="7"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left" vertical="center" wrapText="1" indent="1"/>
    </xf>
    <xf numFmtId="0" fontId="12" fillId="0" borderId="0" xfId="1" applyFont="1" applyFill="1" applyBorder="1" applyAlignment="1">
      <alignment vertical="center"/>
    </xf>
    <xf numFmtId="20" fontId="12" fillId="0" borderId="0" xfId="0" applyNumberFormat="1" applyFont="1" applyBorder="1" applyAlignment="1">
      <alignment horizontal="center" vertical="center" wrapText="1"/>
    </xf>
    <xf numFmtId="0" fontId="0" fillId="0" borderId="13" xfId="0" applyBorder="1"/>
    <xf numFmtId="0" fontId="7" fillId="0" borderId="9" xfId="2" applyBorder="1" applyAlignment="1">
      <alignment horizontal="center"/>
    </xf>
    <xf numFmtId="0" fontId="12" fillId="3" borderId="5" xfId="1" applyFont="1" applyFill="1" applyBorder="1" applyAlignment="1">
      <alignment vertical="center" wrapText="1"/>
    </xf>
    <xf numFmtId="20" fontId="12" fillId="4" borderId="17" xfId="1" applyNumberFormat="1" applyFont="1" applyFill="1" applyBorder="1" applyAlignment="1">
      <alignment vertical="center" wrapText="1"/>
    </xf>
    <xf numFmtId="20" fontId="12" fillId="4" borderId="18" xfId="1" applyNumberFormat="1" applyFont="1" applyFill="1" applyBorder="1" applyAlignment="1">
      <alignment vertical="center"/>
    </xf>
    <xf numFmtId="20" fontId="12" fillId="5" borderId="17" xfId="1" applyNumberFormat="1" applyFont="1" applyFill="1" applyBorder="1" applyAlignment="1">
      <alignment vertical="center" wrapText="1"/>
    </xf>
    <xf numFmtId="1" fontId="14" fillId="4" borderId="19" xfId="0" applyNumberFormat="1" applyFont="1" applyFill="1" applyBorder="1" applyAlignment="1">
      <alignment vertical="center"/>
    </xf>
    <xf numFmtId="1" fontId="14" fillId="5" borderId="19" xfId="0" applyNumberFormat="1" applyFont="1" applyFill="1" applyBorder="1" applyAlignment="1">
      <alignment vertical="center"/>
    </xf>
    <xf numFmtId="0" fontId="16" fillId="2" borderId="4" xfId="3" applyFont="1" applyBorder="1" applyAlignment="1">
      <alignment horizontal="left" vertical="center" wrapText="1" indent="1"/>
    </xf>
    <xf numFmtId="0" fontId="12" fillId="4" borderId="5" xfId="1" applyFont="1" applyFill="1" applyBorder="1" applyAlignment="1">
      <alignment vertical="center" wrapText="1"/>
    </xf>
    <xf numFmtId="0" fontId="0" fillId="14" borderId="2" xfId="0" applyFill="1" applyBorder="1" applyAlignment="1">
      <alignment horizontal="center" vertical="center" wrapText="1"/>
    </xf>
    <xf numFmtId="0" fontId="0" fillId="14" borderId="5" xfId="0" applyFill="1"/>
    <xf numFmtId="20" fontId="12" fillId="13" borderId="17" xfId="1" applyNumberFormat="1" applyFont="1" applyFill="1" applyBorder="1" applyAlignment="1">
      <alignment vertical="center" wrapText="1"/>
    </xf>
    <xf numFmtId="1" fontId="14" fillId="13" borderId="18" xfId="0" applyNumberFormat="1" applyFont="1" applyFill="1" applyBorder="1" applyAlignment="1">
      <alignment horizontal="center" vertical="center"/>
    </xf>
    <xf numFmtId="0" fontId="16" fillId="2" borderId="27" xfId="3" applyFont="1" applyBorder="1" applyAlignment="1">
      <alignment horizontal="left" vertical="center" wrapText="1" indent="1"/>
    </xf>
    <xf numFmtId="0" fontId="16" fillId="2" borderId="27" xfId="3" applyFont="1" applyBorder="1" applyAlignment="1">
      <alignment horizontal="center" vertical="center"/>
    </xf>
    <xf numFmtId="0" fontId="16" fillId="2" borderId="26" xfId="3" applyFont="1" applyBorder="1" applyAlignment="1">
      <alignment horizontal="center" vertical="center" wrapText="1"/>
    </xf>
    <xf numFmtId="0" fontId="26" fillId="0" borderId="0" xfId="1" applyFont="1" applyAlignment="1">
      <alignment vertical="center"/>
    </xf>
    <xf numFmtId="0" fontId="36" fillId="2" borderId="16" xfId="3" applyFont="1" applyBorder="1" applyAlignment="1">
      <alignment horizontal="center" vertical="center" wrapText="1"/>
    </xf>
    <xf numFmtId="0" fontId="36" fillId="2" borderId="31" xfId="3" applyFont="1" applyBorder="1" applyAlignment="1">
      <alignment horizontal="center" vertical="center" wrapText="1"/>
    </xf>
    <xf numFmtId="1" fontId="37" fillId="8" borderId="2" xfId="0" applyNumberFormat="1" applyFont="1" applyFill="1" applyBorder="1" applyAlignment="1">
      <alignment horizontal="center" vertical="center" wrapText="1"/>
    </xf>
    <xf numFmtId="1" fontId="37" fillId="8" borderId="32" xfId="0" applyNumberFormat="1" applyFont="1" applyFill="1" applyBorder="1" applyAlignment="1">
      <alignment horizontal="center" vertical="center" wrapText="1"/>
    </xf>
    <xf numFmtId="1" fontId="37" fillId="9" borderId="5" xfId="0" applyNumberFormat="1" applyFont="1" applyFill="1" applyAlignment="1">
      <alignment horizontal="center" vertical="center" wrapText="1"/>
    </xf>
    <xf numFmtId="1" fontId="37" fillId="11" borderId="5" xfId="0" applyNumberFormat="1" applyFont="1" applyFill="1" applyAlignment="1">
      <alignment horizontal="center" vertical="center" wrapText="1"/>
    </xf>
    <xf numFmtId="1" fontId="37" fillId="10" borderId="5" xfId="0" applyNumberFormat="1" applyFont="1" applyFill="1" applyAlignment="1">
      <alignment horizontal="center" vertical="center" wrapText="1"/>
    </xf>
    <xf numFmtId="1" fontId="37" fillId="12" borderId="5" xfId="0" applyNumberFormat="1" applyFont="1" applyFill="1" applyAlignment="1">
      <alignment horizontal="center" vertical="center" wrapText="1"/>
    </xf>
    <xf numFmtId="1" fontId="37" fillId="9" borderId="7" xfId="0" applyNumberFormat="1" applyFont="1" applyFill="1" applyBorder="1" applyAlignment="1">
      <alignment horizontal="center" vertical="center" wrapText="1"/>
    </xf>
    <xf numFmtId="1" fontId="37" fillId="11" borderId="7" xfId="0" applyNumberFormat="1" applyFont="1" applyFill="1" applyBorder="1" applyAlignment="1">
      <alignment horizontal="center" vertical="center" wrapText="1"/>
    </xf>
    <xf numFmtId="1" fontId="37" fillId="10" borderId="7" xfId="0" applyNumberFormat="1" applyFont="1" applyFill="1" applyBorder="1" applyAlignment="1">
      <alignment horizontal="center" vertical="center" wrapText="1"/>
    </xf>
    <xf numFmtId="1" fontId="37" fillId="12" borderId="7" xfId="0" applyNumberFormat="1" applyFont="1" applyFill="1" applyBorder="1" applyAlignment="1">
      <alignment horizontal="center" vertical="center" wrapText="1"/>
    </xf>
    <xf numFmtId="1" fontId="43" fillId="8" borderId="35" xfId="0" applyNumberFormat="1" applyFont="1" applyFill="1" applyBorder="1" applyAlignment="1">
      <alignment horizontal="center" vertical="center" wrapText="1"/>
    </xf>
    <xf numFmtId="1" fontId="43" fillId="9" borderId="35" xfId="0" applyNumberFormat="1" applyFont="1" applyFill="1" applyBorder="1" applyAlignment="1">
      <alignment horizontal="center" vertical="center" wrapText="1"/>
    </xf>
    <xf numFmtId="1" fontId="43" fillId="11" borderId="35" xfId="0" applyNumberFormat="1" applyFont="1" applyFill="1" applyBorder="1" applyAlignment="1">
      <alignment horizontal="center" vertical="center" wrapText="1"/>
    </xf>
    <xf numFmtId="1" fontId="43" fillId="10" borderId="35" xfId="0" applyNumberFormat="1" applyFont="1" applyFill="1" applyBorder="1" applyAlignment="1">
      <alignment horizontal="center" vertical="center" wrapText="1"/>
    </xf>
    <xf numFmtId="1" fontId="43" fillId="12" borderId="35" xfId="0" applyNumberFormat="1" applyFont="1" applyFill="1" applyBorder="1" applyAlignment="1">
      <alignment horizontal="center" vertical="center" wrapText="1"/>
    </xf>
    <xf numFmtId="0" fontId="44" fillId="2" borderId="33" xfId="3" applyFont="1" applyBorder="1" applyAlignment="1">
      <alignment horizontal="center" vertical="center" wrapText="1"/>
    </xf>
    <xf numFmtId="0" fontId="36" fillId="2" borderId="20" xfId="3" applyFont="1" applyBorder="1" applyAlignment="1">
      <alignment horizontal="center" vertical="center" wrapText="1"/>
    </xf>
    <xf numFmtId="0" fontId="36" fillId="2" borderId="15" xfId="3" applyFont="1" applyBorder="1" applyAlignment="1">
      <alignment horizontal="center" vertical="center" wrapText="1"/>
    </xf>
    <xf numFmtId="1" fontId="12" fillId="4" borderId="2" xfId="0" applyNumberFormat="1" applyFont="1" applyFill="1" applyBorder="1" applyAlignment="1">
      <alignment horizontal="center" vertical="center" wrapText="1"/>
    </xf>
    <xf numFmtId="164" fontId="7" fillId="4" borderId="5" xfId="0" applyNumberFormat="1" applyFont="1" applyFill="1" applyAlignment="1" applyProtection="1">
      <alignment horizontal="center" vertical="center" wrapText="1"/>
      <protection locked="0"/>
    </xf>
    <xf numFmtId="164" fontId="7" fillId="3" borderId="2" xfId="0" applyNumberFormat="1" applyFont="1" applyFill="1" applyBorder="1" applyAlignment="1" applyProtection="1">
      <alignment horizontal="center" vertical="center" wrapText="1"/>
      <protection locked="0"/>
    </xf>
    <xf numFmtId="164" fontId="7" fillId="3" borderId="5" xfId="0" applyNumberFormat="1" applyFont="1" applyFill="1" applyAlignment="1" applyProtection="1">
      <alignment horizontal="center" vertical="center" wrapText="1"/>
      <protection locked="0"/>
    </xf>
    <xf numFmtId="164" fontId="7" fillId="3" borderId="8" xfId="0" applyNumberFormat="1" applyFont="1" applyFill="1" applyBorder="1" applyAlignment="1" applyProtection="1">
      <alignment horizontal="center" vertical="center" wrapText="1"/>
      <protection locked="0"/>
    </xf>
    <xf numFmtId="0" fontId="0" fillId="14" borderId="2" xfId="0" applyFill="1" applyBorder="1"/>
    <xf numFmtId="1" fontId="15" fillId="4" borderId="2" xfId="0" applyNumberFormat="1"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1" fontId="15" fillId="3" borderId="52" xfId="0" applyNumberFormat="1" applyFont="1" applyFill="1" applyBorder="1" applyAlignment="1">
      <alignment horizontal="center" vertical="center" wrapText="1"/>
    </xf>
    <xf numFmtId="164" fontId="7" fillId="4" borderId="2" xfId="0" applyNumberFormat="1" applyFont="1" applyFill="1" applyBorder="1" applyAlignment="1" applyProtection="1">
      <alignment horizontal="center" vertical="center" wrapText="1"/>
      <protection locked="0"/>
    </xf>
    <xf numFmtId="1" fontId="12" fillId="3" borderId="2" xfId="0" applyNumberFormat="1" applyFont="1" applyFill="1" applyBorder="1" applyAlignment="1">
      <alignment horizontal="center" vertical="center" wrapText="1"/>
    </xf>
    <xf numFmtId="1" fontId="32" fillId="14" borderId="2" xfId="0" applyNumberFormat="1" applyFont="1" applyFill="1" applyBorder="1" applyAlignment="1">
      <alignment horizontal="center" vertical="center" wrapText="1"/>
    </xf>
    <xf numFmtId="1" fontId="32" fillId="4" borderId="2" xfId="0" applyNumberFormat="1" applyFont="1" applyFill="1" applyBorder="1" applyAlignment="1" applyProtection="1">
      <alignment horizontal="center" vertical="center" wrapText="1"/>
      <protection locked="0"/>
    </xf>
    <xf numFmtId="1" fontId="37" fillId="5" borderId="13" xfId="0" applyNumberFormat="1" applyFont="1" applyFill="1" applyBorder="1" applyAlignment="1">
      <alignment horizontal="center" vertical="center" wrapText="1"/>
    </xf>
    <xf numFmtId="1" fontId="37" fillId="5" borderId="4" xfId="0" applyNumberFormat="1" applyFont="1" applyFill="1" applyBorder="1" applyAlignment="1">
      <alignment horizontal="center" vertical="center" wrapText="1"/>
    </xf>
    <xf numFmtId="1" fontId="43" fillId="5" borderId="0" xfId="0" applyNumberFormat="1" applyFont="1" applyFill="1" applyBorder="1" applyAlignment="1">
      <alignment horizontal="center" vertical="center" wrapText="1"/>
    </xf>
    <xf numFmtId="0" fontId="50" fillId="0" borderId="59" xfId="0" applyFont="1" applyBorder="1"/>
    <xf numFmtId="0" fontId="16" fillId="2" borderId="27" xfId="3" applyFont="1" applyBorder="1" applyAlignment="1">
      <alignment horizontal="center" vertical="center" wrapText="1"/>
    </xf>
    <xf numFmtId="0" fontId="7" fillId="3" borderId="2" xfId="0" applyFont="1" applyFill="1" applyBorder="1" applyAlignment="1" applyProtection="1">
      <alignment horizontal="left" vertical="center" wrapText="1" indent="1"/>
      <protection locked="0"/>
    </xf>
    <xf numFmtId="0" fontId="7" fillId="3" borderId="5" xfId="0" applyFont="1" applyFill="1" applyAlignment="1" applyProtection="1">
      <alignment horizontal="left" vertical="center" wrapText="1" indent="1"/>
      <protection locked="0"/>
    </xf>
    <xf numFmtId="0" fontId="7" fillId="4" borderId="5" xfId="0" applyFont="1" applyFill="1" applyAlignment="1" applyProtection="1">
      <alignment horizontal="left" vertical="center" wrapText="1" indent="1"/>
      <protection locked="0"/>
    </xf>
    <xf numFmtId="0" fontId="7" fillId="3" borderId="8" xfId="0" applyFont="1" applyFill="1" applyBorder="1" applyAlignment="1" applyProtection="1">
      <alignment horizontal="left" vertical="center" wrapText="1" indent="1"/>
      <protection locked="0"/>
    </xf>
    <xf numFmtId="0" fontId="0" fillId="14" borderId="14" xfId="0" applyFill="1" applyBorder="1" applyAlignment="1">
      <alignment horizontal="left" vertical="center" wrapText="1" indent="1"/>
    </xf>
    <xf numFmtId="0" fontId="7" fillId="4" borderId="2" xfId="0" applyFont="1" applyFill="1" applyBorder="1" applyAlignment="1" applyProtection="1">
      <alignment horizontal="left" vertical="center" wrapText="1" indent="1"/>
      <protection locked="0"/>
    </xf>
    <xf numFmtId="0" fontId="15" fillId="0" borderId="13" xfId="0" applyFont="1" applyBorder="1" applyAlignment="1">
      <alignment horizontal="center" vertical="center" wrapText="1"/>
    </xf>
    <xf numFmtId="1" fontId="37" fillId="28" borderId="5" xfId="0" applyNumberFormat="1" applyFont="1" applyFill="1" applyAlignment="1">
      <alignment horizontal="center" vertical="center" wrapText="1"/>
    </xf>
    <xf numFmtId="1" fontId="37" fillId="28" borderId="7" xfId="0" applyNumberFormat="1" applyFont="1" applyFill="1" applyBorder="1" applyAlignment="1">
      <alignment horizontal="center" vertical="center" wrapText="1"/>
    </xf>
    <xf numFmtId="1" fontId="32" fillId="11" borderId="2" xfId="0" applyNumberFormat="1" applyFont="1" applyFill="1" applyBorder="1" applyAlignment="1" applyProtection="1">
      <alignment horizontal="center" vertical="center" wrapText="1"/>
      <protection locked="0"/>
    </xf>
    <xf numFmtId="1" fontId="32" fillId="14" borderId="8" xfId="0" applyNumberFormat="1" applyFont="1" applyFill="1" applyBorder="1" applyAlignment="1">
      <alignment horizontal="center" vertical="center" wrapText="1"/>
    </xf>
    <xf numFmtId="1" fontId="12" fillId="11" borderId="2" xfId="0" applyNumberFormat="1" applyFont="1" applyFill="1" applyBorder="1" applyAlignment="1">
      <alignment horizontal="center" vertical="center" wrapText="1"/>
    </xf>
    <xf numFmtId="0" fontId="0" fillId="0" borderId="73" xfId="0" applyBorder="1" applyAlignment="1">
      <alignment horizontal="center" vertical="center" wrapText="1"/>
    </xf>
    <xf numFmtId="20" fontId="15" fillId="0" borderId="73" xfId="0" applyNumberFormat="1" applyFont="1" applyBorder="1" applyAlignment="1">
      <alignment horizontal="center" vertical="center" wrapText="1"/>
    </xf>
    <xf numFmtId="0" fontId="16" fillId="2" borderId="74" xfId="3" applyFont="1" applyBorder="1" applyAlignment="1">
      <alignment horizontal="center" vertical="center" wrapText="1"/>
    </xf>
    <xf numFmtId="1" fontId="32" fillId="3" borderId="75" xfId="0" applyNumberFormat="1" applyFont="1" applyFill="1" applyBorder="1" applyAlignment="1" applyProtection="1">
      <alignment horizontal="center" vertical="center" wrapText="1"/>
      <protection locked="0"/>
    </xf>
    <xf numFmtId="1" fontId="32" fillId="14" borderId="75" xfId="0" applyNumberFormat="1" applyFont="1" applyFill="1" applyBorder="1" applyAlignment="1">
      <alignment horizontal="center" vertical="center" wrapText="1"/>
    </xf>
    <xf numFmtId="1" fontId="32" fillId="3" borderId="76" xfId="0" applyNumberFormat="1" applyFont="1" applyFill="1" applyBorder="1" applyAlignment="1" applyProtection="1">
      <alignment horizontal="center" vertical="center" wrapText="1"/>
      <protection locked="0"/>
    </xf>
    <xf numFmtId="1" fontId="37" fillId="29" borderId="5" xfId="0" applyNumberFormat="1" applyFont="1" applyFill="1" applyAlignment="1">
      <alignment horizontal="center" vertical="center" wrapText="1"/>
    </xf>
    <xf numFmtId="1" fontId="37" fillId="29" borderId="7" xfId="0" applyNumberFormat="1" applyFont="1" applyFill="1" applyBorder="1" applyAlignment="1">
      <alignment horizontal="center" vertical="center" wrapText="1"/>
    </xf>
    <xf numFmtId="1" fontId="43" fillId="29" borderId="35" xfId="0" applyNumberFormat="1" applyFont="1" applyFill="1" applyBorder="1" applyAlignment="1">
      <alignment horizontal="center" vertical="center" wrapText="1"/>
    </xf>
    <xf numFmtId="1" fontId="37" fillId="8" borderId="5" xfId="0" applyNumberFormat="1" applyFont="1" applyFill="1" applyAlignment="1">
      <alignment horizontal="center" vertical="center" wrapText="1"/>
    </xf>
    <xf numFmtId="1" fontId="37" fillId="8" borderId="7" xfId="0" applyNumberFormat="1" applyFont="1" applyFill="1" applyBorder="1" applyAlignment="1">
      <alignment horizontal="center" vertical="center" wrapText="1"/>
    </xf>
    <xf numFmtId="1" fontId="43" fillId="28" borderId="47" xfId="0" applyNumberFormat="1" applyFont="1" applyFill="1" applyBorder="1" applyAlignment="1">
      <alignment horizontal="center" vertical="center" wrapText="1"/>
    </xf>
    <xf numFmtId="1" fontId="43" fillId="30" borderId="79" xfId="0" applyNumberFormat="1" applyFont="1" applyFill="1" applyBorder="1" applyAlignment="1">
      <alignment horizontal="center" vertical="center" wrapText="1"/>
    </xf>
    <xf numFmtId="1" fontId="37" fillId="30" borderId="5" xfId="0" applyNumberFormat="1" applyFont="1" applyFill="1" applyAlignment="1">
      <alignment horizontal="center" vertical="center" wrapText="1"/>
    </xf>
    <xf numFmtId="1" fontId="37" fillId="30" borderId="7" xfId="0" applyNumberFormat="1" applyFont="1" applyFill="1" applyBorder="1" applyAlignment="1">
      <alignment horizontal="center" vertical="center" wrapText="1"/>
    </xf>
    <xf numFmtId="1" fontId="43" fillId="6" borderId="80" xfId="0" applyNumberFormat="1" applyFont="1" applyFill="1" applyBorder="1" applyAlignment="1">
      <alignment horizontal="center" vertical="center" wrapText="1"/>
    </xf>
    <xf numFmtId="1" fontId="37" fillId="6" borderId="8" xfId="0" applyNumberFormat="1" applyFont="1" applyFill="1" applyBorder="1" applyAlignment="1">
      <alignment horizontal="center" vertical="center" wrapText="1"/>
    </xf>
    <xf numFmtId="1" fontId="37" fillId="6" borderId="41" xfId="0" applyNumberFormat="1" applyFont="1" applyFill="1" applyBorder="1" applyAlignment="1">
      <alignment horizontal="center" vertical="center" wrapText="1"/>
    </xf>
    <xf numFmtId="0" fontId="36" fillId="2" borderId="82" xfId="3" applyFont="1" applyBorder="1" applyAlignment="1">
      <alignment horizontal="center" vertical="center" wrapText="1"/>
    </xf>
    <xf numFmtId="1" fontId="15" fillId="5" borderId="84" xfId="0" applyNumberFormat="1" applyFont="1" applyFill="1" applyBorder="1" applyAlignment="1">
      <alignment horizontal="center" vertical="center" wrapText="1"/>
    </xf>
    <xf numFmtId="0" fontId="25" fillId="0" borderId="0" xfId="10" applyFont="1" applyAlignment="1" applyProtection="1">
      <alignment horizontal="center" vertical="center" wrapText="1"/>
    </xf>
    <xf numFmtId="164" fontId="35" fillId="8" borderId="73" xfId="4" applyNumberFormat="1" applyFont="1" applyFill="1" applyBorder="1" applyAlignment="1">
      <alignment horizontal="center" vertical="center" wrapText="1"/>
    </xf>
    <xf numFmtId="164" fontId="35" fillId="9" borderId="10" xfId="4" applyNumberFormat="1" applyFont="1" applyFill="1" applyBorder="1" applyAlignment="1">
      <alignment horizontal="center" vertical="center" wrapText="1"/>
    </xf>
    <xf numFmtId="164" fontId="35" fillId="11" borderId="10" xfId="4" applyNumberFormat="1" applyFont="1" applyFill="1" applyBorder="1" applyAlignment="1">
      <alignment horizontal="center" vertical="center" wrapText="1"/>
    </xf>
    <xf numFmtId="164" fontId="35" fillId="10" borderId="10" xfId="4" applyNumberFormat="1" applyFont="1" applyFill="1" applyBorder="1" applyAlignment="1">
      <alignment horizontal="center" vertical="center" wrapText="1"/>
    </xf>
    <xf numFmtId="164" fontId="35" fillId="12" borderId="10" xfId="4" applyNumberFormat="1" applyFont="1" applyFill="1" applyBorder="1" applyAlignment="1">
      <alignment horizontal="center" vertical="center" wrapText="1"/>
    </xf>
    <xf numFmtId="164" fontId="35" fillId="5" borderId="3" xfId="4" applyNumberFormat="1" applyFont="1" applyFill="1" applyBorder="1" applyAlignment="1">
      <alignment horizontal="center" vertical="center" wrapText="1"/>
    </xf>
    <xf numFmtId="0" fontId="35" fillId="29" borderId="10" xfId="4" applyFont="1" applyFill="1" applyBorder="1" applyAlignment="1">
      <alignment horizontal="center" vertical="center"/>
    </xf>
    <xf numFmtId="0" fontId="35" fillId="8" borderId="10" xfId="4" applyFont="1" applyFill="1" applyBorder="1" applyAlignment="1">
      <alignment horizontal="center" vertical="center"/>
    </xf>
    <xf numFmtId="0" fontId="35" fillId="30" borderId="10" xfId="4" applyFont="1" applyFill="1" applyBorder="1" applyAlignment="1">
      <alignment horizontal="center" vertical="center"/>
    </xf>
    <xf numFmtId="164" fontId="35" fillId="28" borderId="10" xfId="4" applyNumberFormat="1" applyFont="1" applyFill="1" applyBorder="1" applyAlignment="1">
      <alignment horizontal="center" vertical="center" wrapText="1"/>
    </xf>
    <xf numFmtId="164" fontId="35" fillId="6" borderId="49" xfId="4" applyNumberFormat="1" applyFont="1" applyFill="1" applyBorder="1" applyAlignment="1">
      <alignment horizontal="center" vertical="center" wrapText="1"/>
    </xf>
    <xf numFmtId="39" fontId="65" fillId="0" borderId="0" xfId="9" applyFont="1" applyAlignment="1" applyProtection="1">
      <alignment horizontal="center" vertical="center"/>
    </xf>
    <xf numFmtId="39" fontId="65" fillId="15" borderId="37" xfId="9" applyFont="1" applyFill="1" applyBorder="1" applyAlignment="1" applyProtection="1">
      <alignment horizontal="center" vertical="center"/>
    </xf>
    <xf numFmtId="39" fontId="65" fillId="0" borderId="0" xfId="9" applyFont="1" applyAlignment="1">
      <alignment horizontal="center" vertical="center"/>
    </xf>
    <xf numFmtId="0" fontId="2" fillId="0" borderId="0" xfId="34">
      <alignment horizontal="left"/>
    </xf>
    <xf numFmtId="0" fontId="5" fillId="0" borderId="0" xfId="34" applyFont="1">
      <alignment horizontal="left"/>
    </xf>
    <xf numFmtId="164" fontId="5" fillId="0" borderId="0" xfId="35" applyFont="1">
      <alignment horizontal="left"/>
    </xf>
    <xf numFmtId="4" fontId="5" fillId="0" borderId="0" xfId="36" applyFont="1">
      <alignment horizontal="left"/>
    </xf>
    <xf numFmtId="165" fontId="5" fillId="0" borderId="0" xfId="37" applyFont="1">
      <alignment horizontal="left"/>
    </xf>
    <xf numFmtId="164" fontId="5" fillId="0" borderId="0" xfId="35" applyFont="1" applyFill="1" applyBorder="1">
      <alignment horizontal="left"/>
    </xf>
    <xf numFmtId="4" fontId="5" fillId="0" borderId="15" xfId="36" applyFont="1" applyFill="1" applyBorder="1">
      <alignment horizontal="left"/>
    </xf>
    <xf numFmtId="164" fontId="5" fillId="0" borderId="15" xfId="35" applyFont="1" applyFill="1" applyBorder="1">
      <alignment horizontal="left"/>
    </xf>
    <xf numFmtId="164" fontId="5" fillId="0" borderId="15" xfId="35" applyFont="1" applyBorder="1">
      <alignment horizontal="left"/>
    </xf>
    <xf numFmtId="14" fontId="5" fillId="0" borderId="15" xfId="37" applyNumberFormat="1" applyFont="1" applyFill="1" applyBorder="1">
      <alignment horizontal="left"/>
    </xf>
    <xf numFmtId="4" fontId="61" fillId="13" borderId="0" xfId="36" applyFont="1" applyFill="1" applyBorder="1" applyAlignment="1">
      <alignment horizontal="center" vertical="center"/>
    </xf>
    <xf numFmtId="2" fontId="61" fillId="4" borderId="0" xfId="35" applyNumberFormat="1" applyFont="1" applyFill="1" applyBorder="1" applyAlignment="1" applyProtection="1">
      <alignment horizontal="center" vertical="center" wrapText="1"/>
      <protection locked="0"/>
    </xf>
    <xf numFmtId="2" fontId="61" fillId="0" borderId="0" xfId="35" applyNumberFormat="1" applyFont="1" applyFill="1" applyBorder="1" applyAlignment="1" applyProtection="1">
      <alignment horizontal="center" vertical="center" wrapText="1"/>
      <protection locked="0"/>
    </xf>
    <xf numFmtId="0" fontId="2" fillId="13" borderId="0" xfId="34" applyFill="1">
      <alignment horizontal="left"/>
    </xf>
    <xf numFmtId="0" fontId="20" fillId="0" borderId="30" xfId="34" applyFont="1" applyBorder="1" applyAlignment="1">
      <alignment horizontal="left" vertical="center" wrapText="1"/>
    </xf>
    <xf numFmtId="0" fontId="20" fillId="0" borderId="0" xfId="34" applyFont="1" applyAlignment="1">
      <alignment horizontal="left" vertical="center" wrapText="1"/>
    </xf>
    <xf numFmtId="0" fontId="20" fillId="0" borderId="0" xfId="34" applyFont="1" applyAlignment="1">
      <alignment horizontal="left" vertical="center"/>
    </xf>
    <xf numFmtId="1" fontId="15" fillId="12" borderId="45" xfId="0" applyNumberFormat="1" applyFont="1" applyFill="1" applyBorder="1" applyAlignment="1">
      <alignment horizontal="center" vertical="center" wrapText="1"/>
    </xf>
    <xf numFmtId="1" fontId="15" fillId="10" borderId="83" xfId="0" applyNumberFormat="1" applyFont="1" applyFill="1" applyBorder="1" applyAlignment="1">
      <alignment horizontal="center" vertical="center" wrapText="1"/>
    </xf>
    <xf numFmtId="1" fontId="37" fillId="28" borderId="85" xfId="0" applyNumberFormat="1" applyFont="1" applyFill="1" applyBorder="1" applyAlignment="1">
      <alignment horizontal="center" vertical="center" wrapText="1"/>
    </xf>
    <xf numFmtId="164" fontId="35" fillId="28" borderId="78" xfId="4" applyNumberFormat="1" applyFont="1" applyFill="1" applyBorder="1" applyAlignment="1">
      <alignment horizontal="center" vertical="center" wrapText="1"/>
    </xf>
    <xf numFmtId="1" fontId="15" fillId="11" borderId="83" xfId="0" applyNumberFormat="1" applyFont="1" applyFill="1" applyBorder="1" applyAlignment="1">
      <alignment horizontal="center" vertical="center" wrapText="1"/>
    </xf>
    <xf numFmtId="2" fontId="61" fillId="0" borderId="18" xfId="34" applyNumberFormat="1" applyFont="1" applyBorder="1" applyAlignment="1">
      <alignment horizontal="center" vertical="center"/>
    </xf>
    <xf numFmtId="0" fontId="48" fillId="0" borderId="17" xfId="34" applyFont="1" applyBorder="1" applyAlignment="1">
      <alignment horizontal="left" vertical="center" wrapText="1"/>
    </xf>
    <xf numFmtId="1" fontId="37" fillId="28" borderId="83" xfId="0" applyNumberFormat="1" applyFont="1" applyFill="1" applyBorder="1" applyAlignment="1">
      <alignment horizontal="center" vertical="center" wrapText="1"/>
    </xf>
    <xf numFmtId="164" fontId="35" fillId="28" borderId="97" xfId="4" applyNumberFormat="1" applyFont="1" applyFill="1" applyBorder="1" applyAlignment="1">
      <alignment horizontal="center" vertical="center" wrapText="1"/>
    </xf>
    <xf numFmtId="1" fontId="15" fillId="9" borderId="83" xfId="0" applyNumberFormat="1" applyFont="1" applyFill="1" applyBorder="1" applyAlignment="1">
      <alignment horizontal="center" vertical="center" wrapText="1"/>
    </xf>
    <xf numFmtId="2" fontId="20" fillId="13" borderId="25" xfId="34" applyNumberFormat="1" applyFont="1" applyFill="1" applyBorder="1" applyAlignment="1">
      <alignment horizontal="center" vertical="center"/>
    </xf>
    <xf numFmtId="0" fontId="20" fillId="13" borderId="24" xfId="34" applyFont="1" applyFill="1" applyBorder="1" applyAlignment="1">
      <alignment horizontal="left" wrapText="1"/>
    </xf>
    <xf numFmtId="164" fontId="35" fillId="5" borderId="21" xfId="4" applyNumberFormat="1" applyFont="1" applyFill="1" applyBorder="1" applyAlignment="1">
      <alignment horizontal="center" vertical="center" wrapText="1"/>
    </xf>
    <xf numFmtId="1" fontId="15" fillId="8" borderId="83" xfId="0" applyNumberFormat="1" applyFont="1" applyFill="1" applyBorder="1" applyAlignment="1">
      <alignment horizontal="center" vertical="center" wrapText="1"/>
    </xf>
    <xf numFmtId="2" fontId="20" fillId="13" borderId="23" xfId="34" applyNumberFormat="1" applyFont="1" applyFill="1" applyBorder="1" applyAlignment="1">
      <alignment horizontal="center" vertical="center"/>
    </xf>
    <xf numFmtId="0" fontId="20" fillId="13" borderId="22" xfId="34" applyFont="1" applyFill="1" applyBorder="1" applyAlignment="1">
      <alignment horizontal="left" wrapText="1"/>
    </xf>
    <xf numFmtId="0" fontId="16" fillId="2" borderId="81" xfId="3" applyFont="1" applyBorder="1" applyAlignment="1">
      <alignment horizontal="center" vertical="center" wrapText="1"/>
    </xf>
    <xf numFmtId="0" fontId="2" fillId="0" borderId="0" xfId="34" applyAlignment="1"/>
    <xf numFmtId="0" fontId="5" fillId="0" borderId="15" xfId="34" applyFont="1" applyBorder="1">
      <alignment horizontal="left"/>
    </xf>
    <xf numFmtId="2" fontId="61" fillId="4" borderId="51" xfId="35" applyNumberFormat="1" applyFont="1" applyFill="1" applyBorder="1" applyAlignment="1" applyProtection="1">
      <alignment horizontal="center" vertical="center" wrapText="1"/>
      <protection locked="0"/>
    </xf>
    <xf numFmtId="2" fontId="61" fillId="4" borderId="50" xfId="35" applyNumberFormat="1" applyFont="1" applyFill="1" applyBorder="1" applyAlignment="1" applyProtection="1">
      <alignment horizontal="center" vertical="center" wrapText="1"/>
      <protection locked="0"/>
    </xf>
    <xf numFmtId="1" fontId="40" fillId="0" borderId="0" xfId="35" applyNumberFormat="1" applyFont="1" applyFill="1" applyBorder="1" applyAlignment="1" applyProtection="1">
      <alignment horizontal="center" vertical="center"/>
      <protection locked="0"/>
    </xf>
    <xf numFmtId="0" fontId="27" fillId="0" borderId="0" xfId="34" applyFont="1" applyAlignment="1">
      <alignment horizontal="left" vertical="center"/>
    </xf>
    <xf numFmtId="39" fontId="65" fillId="15" borderId="40" xfId="9" applyFont="1" applyFill="1" applyBorder="1" applyAlignment="1" applyProtection="1">
      <alignment horizontal="center" vertical="center"/>
    </xf>
    <xf numFmtId="0" fontId="20" fillId="13" borderId="24" xfId="34" applyFont="1" applyFill="1" applyBorder="1" applyAlignment="1">
      <alignment horizontal="left" vertical="center" wrapText="1"/>
    </xf>
    <xf numFmtId="0" fontId="20" fillId="13" borderId="22" xfId="34" applyFont="1" applyFill="1" applyBorder="1" applyAlignment="1">
      <alignment horizontal="left" vertical="center" wrapText="1"/>
    </xf>
    <xf numFmtId="2" fontId="61" fillId="4" borderId="93" xfId="35" applyNumberFormat="1" applyFont="1" applyFill="1" applyBorder="1" applyAlignment="1" applyProtection="1">
      <alignment horizontal="center" vertical="center" wrapText="1"/>
      <protection locked="0"/>
    </xf>
    <xf numFmtId="2" fontId="39" fillId="0" borderId="0" xfId="35" applyNumberFormat="1" applyFont="1" applyFill="1" applyBorder="1" applyAlignment="1">
      <alignment horizontal="center" vertical="center"/>
    </xf>
    <xf numFmtId="4" fontId="39" fillId="0" borderId="0" xfId="36" applyFont="1" applyFill="1" applyBorder="1" applyAlignment="1">
      <alignment horizontal="right" vertical="center"/>
    </xf>
    <xf numFmtId="3" fontId="40" fillId="0" borderId="0" xfId="36" applyNumberFormat="1" applyFont="1" applyFill="1" applyBorder="1" applyAlignment="1" applyProtection="1">
      <alignment horizontal="center" vertical="center"/>
      <protection locked="0"/>
    </xf>
    <xf numFmtId="0" fontId="51" fillId="0" borderId="0" xfId="34" applyFont="1" applyAlignment="1" applyProtection="1">
      <alignment horizontal="left" vertical="center" wrapText="1"/>
      <protection locked="0"/>
    </xf>
    <xf numFmtId="165" fontId="40" fillId="0" borderId="0" xfId="37" applyFont="1" applyFill="1" applyBorder="1" applyAlignment="1">
      <alignment horizontal="left" vertical="center"/>
    </xf>
    <xf numFmtId="1" fontId="40" fillId="0" borderId="0" xfId="35" applyNumberFormat="1" applyFont="1" applyFill="1" applyBorder="1" applyAlignment="1" applyProtection="1">
      <alignment horizontal="left" vertical="center"/>
      <protection locked="0"/>
    </xf>
    <xf numFmtId="0" fontId="39" fillId="13" borderId="0" xfId="34" applyFont="1" applyFill="1">
      <alignment horizontal="left"/>
    </xf>
    <xf numFmtId="0" fontId="62" fillId="13" borderId="98" xfId="34" applyFont="1" applyFill="1" applyBorder="1" applyAlignment="1">
      <alignment horizontal="center" vertical="center" wrapText="1"/>
    </xf>
    <xf numFmtId="2" fontId="62" fillId="13" borderId="40" xfId="35" applyNumberFormat="1" applyFont="1" applyFill="1" applyBorder="1" applyAlignment="1">
      <alignment horizontal="center" vertical="center"/>
    </xf>
    <xf numFmtId="2" fontId="62" fillId="13" borderId="99" xfId="35" applyNumberFormat="1" applyFont="1" applyFill="1" applyBorder="1" applyAlignment="1">
      <alignment horizontal="center" vertical="center"/>
    </xf>
    <xf numFmtId="2" fontId="61" fillId="13" borderId="99" xfId="35" applyNumberFormat="1" applyFont="1" applyFill="1" applyBorder="1" applyAlignment="1">
      <alignment horizontal="center" vertical="center"/>
    </xf>
    <xf numFmtId="2" fontId="62" fillId="13" borderId="100" xfId="35" applyNumberFormat="1" applyFont="1" applyFill="1" applyBorder="1" applyAlignment="1">
      <alignment horizontal="center" vertical="center"/>
    </xf>
    <xf numFmtId="2" fontId="62" fillId="13" borderId="99" xfId="34" applyNumberFormat="1" applyFont="1" applyFill="1" applyBorder="1" applyAlignment="1">
      <alignment horizontal="center" vertical="center"/>
    </xf>
    <xf numFmtId="2" fontId="62" fillId="13" borderId="101" xfId="35" applyNumberFormat="1" applyFont="1" applyFill="1" applyBorder="1" applyAlignment="1">
      <alignment horizontal="center" vertical="center"/>
    </xf>
    <xf numFmtId="2" fontId="62" fillId="13" borderId="102" xfId="35" applyNumberFormat="1" applyFont="1" applyFill="1" applyBorder="1" applyAlignment="1">
      <alignment horizontal="center" vertical="center"/>
    </xf>
    <xf numFmtId="0" fontId="25" fillId="33" borderId="0" xfId="10" applyFont="1" applyFill="1" applyAlignment="1" applyProtection="1">
      <alignment horizontal="center" vertical="center" wrapText="1"/>
    </xf>
    <xf numFmtId="4" fontId="65" fillId="33" borderId="0" xfId="9" applyNumberFormat="1" applyFont="1" applyFill="1" applyAlignment="1" applyProtection="1">
      <alignment horizontal="center" vertical="center"/>
    </xf>
    <xf numFmtId="0" fontId="25" fillId="32" borderId="0" xfId="10" applyFont="1" applyFill="1" applyAlignment="1" applyProtection="1">
      <alignment horizontal="center" vertical="center" wrapText="1"/>
    </xf>
    <xf numFmtId="39" fontId="23" fillId="32" borderId="0" xfId="9" applyFont="1" applyFill="1" applyAlignment="1" applyProtection="1">
      <alignment horizontal="center" vertical="center"/>
    </xf>
    <xf numFmtId="0" fontId="25" fillId="13" borderId="0" xfId="10" applyFont="1" applyFill="1" applyAlignment="1" applyProtection="1">
      <alignment horizontal="center" vertical="center" wrapText="1"/>
    </xf>
    <xf numFmtId="39" fontId="23" fillId="13" borderId="0" xfId="9" applyFont="1" applyFill="1" applyAlignment="1" applyProtection="1">
      <alignment horizontal="center" vertical="center"/>
    </xf>
    <xf numFmtId="4" fontId="61" fillId="13" borderId="28" xfId="36" applyFont="1" applyFill="1" applyBorder="1" applyAlignment="1">
      <alignment horizontal="center" vertical="center"/>
    </xf>
    <xf numFmtId="169" fontId="65" fillId="33" borderId="0" xfId="9" applyNumberFormat="1" applyFont="1" applyFill="1" applyAlignment="1">
      <alignment horizontal="center" vertical="center"/>
    </xf>
    <xf numFmtId="2" fontId="61" fillId="4" borderId="89" xfId="35" applyNumberFormat="1" applyFont="1" applyFill="1" applyBorder="1" applyAlignment="1" applyProtection="1">
      <alignment horizontal="center" vertical="center" wrapText="1"/>
      <protection locked="0"/>
    </xf>
    <xf numFmtId="2" fontId="61" fillId="4" borderId="90" xfId="35" applyNumberFormat="1" applyFont="1" applyFill="1" applyBorder="1" applyAlignment="1" applyProtection="1">
      <alignment horizontal="center" vertical="center" wrapText="1"/>
      <protection locked="0"/>
    </xf>
    <xf numFmtId="0" fontId="20" fillId="4" borderId="33" xfId="34" applyFont="1" applyFill="1" applyBorder="1" applyAlignment="1">
      <alignment horizontal="center" vertical="center" wrapText="1"/>
    </xf>
    <xf numFmtId="0" fontId="20" fillId="13" borderId="0" xfId="34" applyFont="1" applyFill="1" applyAlignment="1">
      <alignment horizontal="center" vertical="center" wrapText="1"/>
    </xf>
    <xf numFmtId="2" fontId="61" fillId="32" borderId="89" xfId="35" applyNumberFormat="1" applyFont="1" applyFill="1" applyBorder="1" applyAlignment="1" applyProtection="1">
      <alignment horizontal="center" vertical="center" wrapText="1"/>
      <protection locked="0"/>
    </xf>
    <xf numFmtId="2" fontId="61" fillId="4" borderId="103" xfId="35" applyNumberFormat="1" applyFont="1" applyFill="1" applyBorder="1" applyAlignment="1" applyProtection="1">
      <alignment horizontal="center" vertical="center" wrapText="1"/>
      <protection locked="0"/>
    </xf>
    <xf numFmtId="4" fontId="61" fillId="13" borderId="104" xfId="36" applyFont="1" applyFill="1" applyBorder="1" applyAlignment="1">
      <alignment horizontal="center" vertical="center"/>
    </xf>
    <xf numFmtId="4" fontId="61" fillId="13" borderId="86" xfId="36" applyFont="1" applyFill="1" applyBorder="1" applyAlignment="1">
      <alignment horizontal="center" vertical="center"/>
    </xf>
    <xf numFmtId="4" fontId="61" fillId="13" borderId="87" xfId="36" applyFont="1" applyFill="1" applyBorder="1" applyAlignment="1">
      <alignment horizontal="center" vertical="center"/>
    </xf>
    <xf numFmtId="0" fontId="0" fillId="0" borderId="9" xfId="0" applyBorder="1"/>
    <xf numFmtId="2" fontId="61" fillId="0" borderId="18" xfId="34" applyNumberFormat="1" applyFont="1" applyBorder="1" applyAlignment="1">
      <alignment horizontal="center" vertical="center" wrapText="1"/>
    </xf>
    <xf numFmtId="0" fontId="83" fillId="0" borderId="5" xfId="0" applyFont="1"/>
    <xf numFmtId="0" fontId="84" fillId="0" borderId="5" xfId="0" applyFont="1"/>
    <xf numFmtId="0" fontId="84" fillId="0" borderId="2" xfId="0" applyFont="1" applyBorder="1"/>
    <xf numFmtId="0" fontId="84" fillId="0" borderId="8" xfId="0" applyFont="1" applyBorder="1"/>
    <xf numFmtId="0" fontId="84" fillId="0" borderId="13" xfId="0" applyFont="1" applyBorder="1"/>
    <xf numFmtId="0" fontId="84" fillId="0" borderId="108" xfId="0" applyFont="1" applyBorder="1"/>
    <xf numFmtId="0" fontId="83" fillId="0" borderId="2" xfId="0" applyFont="1" applyBorder="1"/>
    <xf numFmtId="0" fontId="83" fillId="0" borderId="13" xfId="0" applyFont="1" applyBorder="1"/>
    <xf numFmtId="0" fontId="83" fillId="0" borderId="10" xfId="0" applyFont="1" applyBorder="1"/>
    <xf numFmtId="0" fontId="83" fillId="0" borderId="14" xfId="0" applyFont="1" applyBorder="1"/>
    <xf numFmtId="0" fontId="84" fillId="31" borderId="109" xfId="0" applyFont="1" applyFill="1" applyBorder="1" applyAlignment="1">
      <alignment horizontal="center"/>
    </xf>
    <xf numFmtId="0" fontId="84" fillId="31" borderId="7" xfId="0" applyFont="1" applyFill="1" applyBorder="1" applyAlignment="1">
      <alignment horizontal="center"/>
    </xf>
    <xf numFmtId="0" fontId="84" fillId="31" borderId="32" xfId="0" applyFont="1" applyFill="1" applyBorder="1" applyAlignment="1">
      <alignment horizontal="center"/>
    </xf>
    <xf numFmtId="0" fontId="84" fillId="31" borderId="41" xfId="0" applyFont="1" applyFill="1" applyBorder="1" applyAlignment="1">
      <alignment horizontal="center"/>
    </xf>
    <xf numFmtId="0" fontId="84" fillId="31" borderId="4" xfId="0" applyFont="1" applyFill="1" applyBorder="1" applyAlignment="1">
      <alignment horizontal="center"/>
    </xf>
    <xf numFmtId="0" fontId="83" fillId="0" borderId="73" xfId="0" applyFont="1" applyBorder="1"/>
    <xf numFmtId="0" fontId="83" fillId="0" borderId="10" xfId="0" applyFont="1" applyBorder="1" applyAlignment="1">
      <alignment horizontal="center" vertical="center"/>
    </xf>
    <xf numFmtId="1" fontId="42" fillId="17" borderId="34" xfId="0" applyNumberFormat="1" applyFont="1" applyFill="1" applyBorder="1" applyAlignment="1">
      <alignment horizontal="center" vertical="center" wrapText="1"/>
    </xf>
    <xf numFmtId="1" fontId="42" fillId="19" borderId="34" xfId="0" applyNumberFormat="1" applyFont="1" applyFill="1" applyBorder="1" applyAlignment="1">
      <alignment horizontal="center" vertical="center" wrapText="1"/>
    </xf>
    <xf numFmtId="1" fontId="42" fillId="21" borderId="34" xfId="0" applyNumberFormat="1" applyFont="1" applyFill="1" applyBorder="1" applyAlignment="1">
      <alignment horizontal="center" vertical="center" wrapText="1"/>
    </xf>
    <xf numFmtId="1" fontId="42" fillId="20" borderId="34" xfId="0" applyNumberFormat="1" applyFont="1" applyFill="1" applyBorder="1" applyAlignment="1">
      <alignment horizontal="center" vertical="center" wrapText="1"/>
    </xf>
    <xf numFmtId="1" fontId="42" fillId="16" borderId="34" xfId="0" applyNumberFormat="1" applyFont="1" applyFill="1" applyBorder="1" applyAlignment="1">
      <alignment horizontal="center" vertical="center" wrapText="1"/>
    </xf>
    <xf numFmtId="1" fontId="42" fillId="18" borderId="53" xfId="0" applyNumberFormat="1" applyFont="1" applyFill="1" applyBorder="1" applyAlignment="1">
      <alignment horizontal="center" vertical="center" wrapText="1"/>
    </xf>
    <xf numFmtId="1" fontId="42" fillId="20" borderId="77" xfId="0" applyNumberFormat="1" applyFont="1" applyFill="1" applyBorder="1" applyAlignment="1">
      <alignment horizontal="center" vertical="center" wrapText="1"/>
    </xf>
    <xf numFmtId="168" fontId="40" fillId="37" borderId="15" xfId="37" applyNumberFormat="1" applyFont="1" applyFill="1" applyBorder="1" applyAlignment="1">
      <alignment horizontal="left" vertical="center"/>
    </xf>
    <xf numFmtId="1" fontId="40" fillId="37" borderId="15" xfId="35" applyNumberFormat="1" applyFont="1" applyFill="1" applyBorder="1" applyAlignment="1" applyProtection="1">
      <alignment horizontal="center" vertical="center" wrapText="1"/>
      <protection locked="0"/>
    </xf>
    <xf numFmtId="0" fontId="52" fillId="37" borderId="15" xfId="34" applyFont="1" applyFill="1" applyBorder="1" applyAlignment="1" applyProtection="1">
      <alignment horizontal="left" vertical="center" wrapText="1"/>
      <protection locked="0"/>
    </xf>
    <xf numFmtId="3" fontId="40" fillId="37" borderId="15" xfId="36" applyNumberFormat="1" applyFont="1" applyFill="1" applyBorder="1" applyAlignment="1" applyProtection="1">
      <alignment horizontal="center" vertical="center"/>
      <protection locked="0"/>
    </xf>
    <xf numFmtId="2" fontId="61" fillId="37" borderId="15" xfId="6" applyNumberFormat="1" applyFont="1" applyFill="1" applyBorder="1" applyAlignment="1" applyProtection="1">
      <alignment horizontal="center" vertical="center" wrapText="1"/>
      <protection locked="0"/>
    </xf>
    <xf numFmtId="4" fontId="61" fillId="37" borderId="15" xfId="7" applyFont="1" applyFill="1" applyBorder="1" applyAlignment="1">
      <alignment horizontal="center" vertical="center"/>
    </xf>
    <xf numFmtId="2" fontId="62" fillId="37" borderId="15" xfId="35" applyNumberFormat="1" applyFont="1" applyFill="1" applyBorder="1" applyAlignment="1">
      <alignment horizontal="center" vertical="center"/>
    </xf>
    <xf numFmtId="0" fontId="5" fillId="31" borderId="0" xfId="34" applyFont="1" applyFill="1" applyAlignment="1">
      <alignment horizontal="left" vertical="center" wrapText="1"/>
    </xf>
    <xf numFmtId="167" fontId="62" fillId="31" borderId="0" xfId="34" applyNumberFormat="1" applyFont="1" applyFill="1" applyAlignment="1" applyProtection="1">
      <alignment horizontal="right" vertical="center" wrapText="1"/>
      <protection locked="0"/>
    </xf>
    <xf numFmtId="0" fontId="86" fillId="0" borderId="5" xfId="0" applyFont="1"/>
    <xf numFmtId="0" fontId="88" fillId="0" borderId="5" xfId="0" applyFont="1"/>
    <xf numFmtId="0" fontId="86" fillId="0" borderId="14" xfId="0" applyFont="1" applyBorder="1"/>
    <xf numFmtId="166" fontId="62" fillId="31" borderId="0" xfId="38" applyFont="1" applyFill="1" applyAlignment="1">
      <alignment horizontal="left" vertical="center"/>
    </xf>
    <xf numFmtId="0" fontId="20" fillId="31" borderId="0" xfId="34" applyFont="1" applyFill="1" applyAlignment="1">
      <alignment horizontal="left" vertical="center"/>
    </xf>
    <xf numFmtId="0" fontId="20" fillId="31" borderId="11" xfId="34" applyFont="1" applyFill="1" applyBorder="1" applyAlignment="1">
      <alignment horizontal="left" vertical="center"/>
    </xf>
    <xf numFmtId="1" fontId="84" fillId="31" borderId="110" xfId="0" applyNumberFormat="1" applyFont="1" applyFill="1" applyBorder="1" applyAlignment="1">
      <alignment horizontal="center" vertical="center"/>
    </xf>
    <xf numFmtId="1" fontId="84" fillId="31" borderId="10" xfId="0" applyNumberFormat="1" applyFont="1" applyFill="1" applyBorder="1" applyAlignment="1">
      <alignment horizontal="center" vertical="center"/>
    </xf>
    <xf numFmtId="1" fontId="84" fillId="31" borderId="49" xfId="0" applyNumberFormat="1" applyFont="1" applyFill="1" applyBorder="1" applyAlignment="1">
      <alignment horizontal="center" vertical="center"/>
    </xf>
    <xf numFmtId="1" fontId="84" fillId="31" borderId="73" xfId="0" applyNumberFormat="1" applyFont="1" applyFill="1" applyBorder="1" applyAlignment="1">
      <alignment horizontal="center" vertical="center"/>
    </xf>
    <xf numFmtId="171" fontId="84" fillId="0" borderId="123" xfId="0" applyNumberFormat="1" applyFont="1" applyBorder="1" applyAlignment="1">
      <alignment horizontal="center" vertical="center"/>
    </xf>
    <xf numFmtId="0" fontId="84" fillId="0" borderId="123" xfId="0" applyFont="1" applyBorder="1"/>
    <xf numFmtId="0" fontId="84" fillId="0" borderId="10" xfId="0" applyFont="1" applyBorder="1" applyAlignment="1">
      <alignment horizontal="center" vertical="center"/>
    </xf>
    <xf numFmtId="20" fontId="84" fillId="0" borderId="10" xfId="0" applyNumberFormat="1" applyFont="1" applyBorder="1" applyAlignment="1">
      <alignment horizontal="center" vertical="center"/>
    </xf>
    <xf numFmtId="1" fontId="84" fillId="31" borderId="113" xfId="0" applyNumberFormat="1" applyFont="1" applyFill="1" applyBorder="1" applyAlignment="1">
      <alignment horizontal="center"/>
    </xf>
    <xf numFmtId="20" fontId="84" fillId="0" borderId="123" xfId="0" applyNumberFormat="1" applyFont="1" applyBorder="1" applyAlignment="1">
      <alignment horizontal="center" vertical="center"/>
    </xf>
    <xf numFmtId="167" fontId="84" fillId="31" borderId="113" xfId="0" applyNumberFormat="1" applyFont="1" applyFill="1" applyBorder="1" applyAlignment="1">
      <alignment horizontal="center" vertical="center"/>
    </xf>
    <xf numFmtId="1" fontId="84" fillId="31" borderId="113" xfId="0" applyNumberFormat="1" applyFont="1" applyFill="1" applyBorder="1" applyAlignment="1">
      <alignment horizontal="center" vertical="center"/>
    </xf>
    <xf numFmtId="0" fontId="83" fillId="0" borderId="113" xfId="0" applyFont="1" applyBorder="1"/>
    <xf numFmtId="0" fontId="84" fillId="31" borderId="113" xfId="0" applyFont="1" applyFill="1" applyBorder="1" applyAlignment="1">
      <alignment horizontal="center" vertical="center"/>
    </xf>
    <xf numFmtId="0" fontId="84" fillId="35" borderId="14" xfId="0" applyFont="1" applyFill="1" applyBorder="1" applyAlignment="1">
      <alignment horizontal="center" vertical="center" wrapText="1"/>
    </xf>
    <xf numFmtId="0" fontId="84" fillId="31" borderId="14" xfId="0" applyFont="1" applyFill="1" applyBorder="1" applyAlignment="1">
      <alignment horizontal="center" vertical="center" wrapText="1"/>
    </xf>
    <xf numFmtId="0" fontId="83" fillId="0" borderId="112" xfId="0" applyFont="1" applyBorder="1"/>
    <xf numFmtId="0" fontId="84" fillId="0" borderId="142" xfId="0" applyFont="1" applyBorder="1" applyAlignment="1">
      <alignment horizontal="center" vertical="center" wrapText="1"/>
    </xf>
    <xf numFmtId="0" fontId="12" fillId="0" borderId="5" xfId="1" applyFont="1" applyFill="1" applyBorder="1" applyAlignment="1">
      <alignment horizontal="center" vertical="center"/>
    </xf>
    <xf numFmtId="0" fontId="84" fillId="0" borderId="5" xfId="0" applyFont="1" applyAlignment="1">
      <alignment horizontal="right"/>
    </xf>
    <xf numFmtId="0" fontId="84" fillId="0" borderId="5" xfId="0" applyFont="1" applyAlignment="1">
      <alignment horizontal="center"/>
    </xf>
    <xf numFmtId="0" fontId="84" fillId="31" borderId="113" xfId="0" applyFont="1" applyFill="1" applyBorder="1" applyAlignment="1">
      <alignment horizontal="center" vertical="center" wrapText="1"/>
    </xf>
    <xf numFmtId="0" fontId="84" fillId="31" borderId="143" xfId="0" applyFont="1" applyFill="1" applyBorder="1" applyAlignment="1">
      <alignment horizontal="center" vertical="center" wrapText="1"/>
    </xf>
    <xf numFmtId="0" fontId="84" fillId="31" borderId="5" xfId="0" applyFont="1" applyFill="1" applyAlignment="1">
      <alignment horizontal="center" wrapText="1"/>
    </xf>
    <xf numFmtId="0" fontId="84" fillId="31" borderId="135" xfId="0" applyFont="1" applyFill="1" applyBorder="1" applyAlignment="1">
      <alignment horizontal="center" vertical="center"/>
    </xf>
    <xf numFmtId="1" fontId="84" fillId="31" borderId="113" xfId="0" applyNumberFormat="1" applyFont="1" applyFill="1" applyBorder="1" applyAlignment="1">
      <alignment horizontal="center" vertical="center" wrapText="1"/>
    </xf>
    <xf numFmtId="0" fontId="83" fillId="35" borderId="108" xfId="0" applyFont="1" applyFill="1" applyBorder="1" applyAlignment="1" applyProtection="1">
      <alignment horizontal="center" vertical="center"/>
      <protection locked="0"/>
    </xf>
    <xf numFmtId="0" fontId="83" fillId="35" borderId="5" xfId="0" applyFont="1" applyFill="1" applyAlignment="1" applyProtection="1">
      <alignment horizontal="center" vertical="center"/>
      <protection locked="0"/>
    </xf>
    <xf numFmtId="0" fontId="83" fillId="35" borderId="13" xfId="0" applyFont="1" applyFill="1" applyBorder="1" applyAlignment="1" applyProtection="1">
      <alignment horizontal="center" vertical="center"/>
      <protection locked="0"/>
    </xf>
    <xf numFmtId="0" fontId="83" fillId="35" borderId="8" xfId="0" applyFont="1" applyFill="1" applyBorder="1" applyAlignment="1" applyProtection="1">
      <alignment horizontal="center" vertical="center"/>
      <protection locked="0"/>
    </xf>
    <xf numFmtId="0" fontId="83" fillId="35" borderId="2" xfId="0" applyFont="1" applyFill="1" applyBorder="1" applyAlignment="1" applyProtection="1">
      <alignment horizontal="center" vertical="center"/>
      <protection locked="0"/>
    </xf>
    <xf numFmtId="0" fontId="83" fillId="36" borderId="109" xfId="0" applyFont="1" applyFill="1" applyBorder="1" applyAlignment="1" applyProtection="1">
      <alignment horizontal="center" vertical="center"/>
      <protection locked="0"/>
    </xf>
    <xf numFmtId="0" fontId="83" fillId="36" borderId="7" xfId="0" applyFont="1" applyFill="1" applyBorder="1" applyAlignment="1" applyProtection="1">
      <alignment horizontal="center" vertical="center"/>
      <protection locked="0"/>
    </xf>
    <xf numFmtId="0" fontId="83" fillId="36" borderId="41" xfId="0" applyFont="1" applyFill="1" applyBorder="1" applyAlignment="1" applyProtection="1">
      <alignment horizontal="center" vertical="center"/>
      <protection locked="0"/>
    </xf>
    <xf numFmtId="0" fontId="83" fillId="36" borderId="32" xfId="0" applyFont="1" applyFill="1" applyBorder="1" applyAlignment="1" applyProtection="1">
      <alignment horizontal="center" vertical="center"/>
      <protection locked="0"/>
    </xf>
    <xf numFmtId="0" fontId="83" fillId="36" borderId="124" xfId="0" applyFont="1" applyFill="1" applyBorder="1" applyAlignment="1" applyProtection="1">
      <alignment horizontal="center" vertical="center"/>
      <protection locked="0"/>
    </xf>
    <xf numFmtId="20" fontId="41" fillId="31" borderId="42" xfId="1" applyNumberFormat="1" applyFont="1" applyFill="1" applyBorder="1" applyAlignment="1">
      <alignment horizontal="center" vertical="center" wrapText="1"/>
    </xf>
    <xf numFmtId="20" fontId="41" fillId="31" borderId="20" xfId="1" applyNumberFormat="1" applyFont="1" applyFill="1" applyBorder="1" applyAlignment="1">
      <alignment horizontal="center" vertical="center" wrapText="1"/>
    </xf>
    <xf numFmtId="4" fontId="60" fillId="31" borderId="15" xfId="0" applyNumberFormat="1" applyFont="1" applyFill="1" applyBorder="1" applyAlignment="1">
      <alignment horizontal="right" vertical="center"/>
    </xf>
    <xf numFmtId="170" fontId="45" fillId="31" borderId="43" xfId="0" applyNumberFormat="1" applyFont="1" applyFill="1" applyBorder="1" applyAlignment="1">
      <alignment horizontal="center" vertical="center"/>
    </xf>
    <xf numFmtId="2" fontId="67" fillId="38" borderId="92" xfId="0" applyNumberFormat="1" applyFont="1" applyFill="1" applyBorder="1" applyAlignment="1">
      <alignment horizontal="center" vertical="center" wrapText="1"/>
    </xf>
    <xf numFmtId="1" fontId="69" fillId="31" borderId="28" xfId="0" applyNumberFormat="1" applyFont="1" applyFill="1" applyBorder="1" applyAlignment="1">
      <alignment horizontal="center" vertical="center" wrapText="1"/>
    </xf>
    <xf numFmtId="2" fontId="70" fillId="31" borderId="44" xfId="0" applyNumberFormat="1" applyFont="1" applyFill="1" applyBorder="1" applyAlignment="1">
      <alignment horizontal="center" vertical="center"/>
    </xf>
    <xf numFmtId="2" fontId="63" fillId="31" borderId="43" xfId="0" applyNumberFormat="1" applyFont="1" applyFill="1" applyBorder="1" applyAlignment="1">
      <alignment horizontal="center" vertical="center" wrapText="1"/>
    </xf>
    <xf numFmtId="1" fontId="49" fillId="31" borderId="28" xfId="0" applyNumberFormat="1" applyFont="1" applyFill="1" applyBorder="1" applyAlignment="1">
      <alignment horizontal="center" vertical="center" wrapText="1"/>
    </xf>
    <xf numFmtId="39" fontId="63" fillId="31" borderId="28" xfId="0" applyNumberFormat="1" applyFont="1" applyFill="1" applyBorder="1" applyAlignment="1">
      <alignment horizontal="center" vertical="center"/>
    </xf>
    <xf numFmtId="0" fontId="63" fillId="31" borderId="28" xfId="0" applyFont="1" applyFill="1" applyBorder="1" applyAlignment="1">
      <alignment horizontal="center" vertical="center"/>
    </xf>
    <xf numFmtId="0" fontId="63" fillId="31" borderId="29" xfId="0" applyFont="1" applyFill="1" applyBorder="1" applyAlignment="1">
      <alignment horizontal="center" vertical="center"/>
    </xf>
    <xf numFmtId="164" fontId="68" fillId="31" borderId="28" xfId="4" applyNumberFormat="1" applyFont="1" applyFill="1" applyBorder="1" applyAlignment="1" applyProtection="1">
      <alignment horizontal="center" vertical="center" wrapText="1"/>
    </xf>
    <xf numFmtId="1" fontId="96" fillId="31" borderId="5" xfId="0" applyNumberFormat="1" applyFont="1" applyFill="1" applyAlignment="1">
      <alignment horizontal="center" vertical="center"/>
    </xf>
    <xf numFmtId="2" fontId="79" fillId="31" borderId="4" xfId="0" applyNumberFormat="1" applyFont="1" applyFill="1" applyBorder="1" applyAlignment="1">
      <alignment horizontal="center" vertical="center" wrapText="1"/>
    </xf>
    <xf numFmtId="2" fontId="79" fillId="31" borderId="105" xfId="0" applyNumberFormat="1" applyFont="1" applyFill="1" applyBorder="1" applyAlignment="1">
      <alignment horizontal="center" vertical="center" wrapText="1"/>
    </xf>
    <xf numFmtId="0" fontId="86" fillId="0" borderId="5" xfId="0" applyFont="1" applyAlignment="1">
      <alignment horizontal="center" vertical="center"/>
    </xf>
    <xf numFmtId="2" fontId="45" fillId="31" borderId="96" xfId="0" applyNumberFormat="1" applyFont="1" applyFill="1" applyBorder="1" applyAlignment="1">
      <alignment horizontal="center" wrapText="1"/>
    </xf>
    <xf numFmtId="20" fontId="41" fillId="31" borderId="50" xfId="1" applyNumberFormat="1" applyFont="1" applyFill="1" applyBorder="1" applyAlignment="1">
      <alignment horizontal="center" vertical="center" wrapText="1"/>
    </xf>
    <xf numFmtId="4" fontId="60" fillId="31" borderId="0" xfId="0" applyNumberFormat="1" applyFont="1" applyFill="1" applyBorder="1" applyAlignment="1">
      <alignment horizontal="right" vertical="center"/>
    </xf>
    <xf numFmtId="1" fontId="46" fillId="31" borderId="28" xfId="0" applyNumberFormat="1" applyFont="1" applyFill="1" applyBorder="1" applyAlignment="1">
      <alignment horizontal="left" vertical="center"/>
    </xf>
    <xf numFmtId="1" fontId="46" fillId="31" borderId="46" xfId="0" applyNumberFormat="1" applyFont="1" applyFill="1" applyBorder="1" applyAlignment="1">
      <alignment horizontal="left" vertical="center"/>
    </xf>
    <xf numFmtId="20" fontId="71" fillId="38" borderId="92" xfId="0" applyNumberFormat="1" applyFont="1" applyFill="1" applyBorder="1" applyAlignment="1">
      <alignment vertical="center" wrapText="1"/>
    </xf>
    <xf numFmtId="0" fontId="84" fillId="31" borderId="123" xfId="0" applyFont="1" applyFill="1" applyBorder="1" applyAlignment="1">
      <alignment horizontal="center" vertical="center" wrapText="1"/>
    </xf>
    <xf numFmtId="0" fontId="36" fillId="2" borderId="46" xfId="3" applyFont="1" applyBorder="1" applyAlignment="1">
      <alignment horizontal="center" vertical="center" wrapText="1"/>
    </xf>
    <xf numFmtId="2" fontId="63" fillId="31" borderId="89" xfId="2" applyNumberFormat="1" applyFont="1" applyFill="1" applyBorder="1" applyAlignment="1" applyProtection="1">
      <alignment horizontal="center" vertical="center"/>
    </xf>
    <xf numFmtId="2" fontId="67" fillId="38" borderId="147" xfId="0" applyNumberFormat="1" applyFont="1" applyFill="1" applyBorder="1" applyAlignment="1">
      <alignment horizontal="center" vertical="center"/>
    </xf>
    <xf numFmtId="1" fontId="100" fillId="31" borderId="89" xfId="2" applyNumberFormat="1" applyFont="1" applyFill="1" applyBorder="1" applyAlignment="1" applyProtection="1">
      <alignment horizontal="center" vertical="center"/>
    </xf>
    <xf numFmtId="2" fontId="63" fillId="31" borderId="90" xfId="0" applyNumberFormat="1" applyFont="1" applyFill="1" applyBorder="1" applyAlignment="1">
      <alignment horizontal="center" vertical="center"/>
    </xf>
    <xf numFmtId="0" fontId="83" fillId="0" borderId="10" xfId="0" applyFont="1" applyBorder="1" applyProtection="1">
      <protection locked="0"/>
    </xf>
    <xf numFmtId="2" fontId="61" fillId="0" borderId="50" xfId="35" applyNumberFormat="1" applyFont="1" applyFill="1" applyBorder="1" applyAlignment="1" applyProtection="1">
      <alignment horizontal="center" vertical="center" wrapText="1"/>
      <protection locked="0"/>
    </xf>
    <xf numFmtId="4" fontId="61" fillId="0" borderId="86" xfId="36" applyFont="1" applyFill="1" applyBorder="1" applyAlignment="1">
      <alignment horizontal="center" vertical="center"/>
    </xf>
    <xf numFmtId="2" fontId="62" fillId="0" borderId="40" xfId="35" applyNumberFormat="1" applyFont="1" applyFill="1" applyBorder="1" applyAlignment="1">
      <alignment horizontal="center" vertical="center"/>
    </xf>
    <xf numFmtId="2" fontId="61" fillId="0" borderId="51" xfId="35" applyNumberFormat="1" applyFont="1" applyFill="1" applyBorder="1" applyAlignment="1" applyProtection="1">
      <alignment horizontal="center" vertical="center" wrapText="1"/>
      <protection locked="0"/>
    </xf>
    <xf numFmtId="4" fontId="61" fillId="0" borderId="87" xfId="36" applyFont="1" applyFill="1" applyBorder="1" applyAlignment="1">
      <alignment horizontal="center" vertical="center"/>
    </xf>
    <xf numFmtId="2" fontId="62" fillId="0" borderId="102" xfId="35" applyNumberFormat="1" applyFont="1" applyFill="1" applyBorder="1" applyAlignment="1">
      <alignment horizontal="center" vertical="center"/>
    </xf>
    <xf numFmtId="0" fontId="103" fillId="0" borderId="0" xfId="39" applyFont="1"/>
    <xf numFmtId="14" fontId="103" fillId="0" borderId="0" xfId="39" applyNumberFormat="1" applyFont="1"/>
    <xf numFmtId="4" fontId="61" fillId="0" borderId="37" xfId="36" applyFont="1" applyFill="1" applyBorder="1" applyAlignment="1">
      <alignment horizontal="center" vertical="center"/>
    </xf>
    <xf numFmtId="2" fontId="61" fillId="0" borderId="40" xfId="34" applyNumberFormat="1" applyFont="1" applyBorder="1" applyAlignment="1">
      <alignment horizontal="center" vertical="center"/>
    </xf>
    <xf numFmtId="2" fontId="61" fillId="0" borderId="86" xfId="35" applyNumberFormat="1" applyFont="1" applyFill="1" applyBorder="1" applyAlignment="1" applyProtection="1">
      <alignment horizontal="center" vertical="center" wrapText="1"/>
      <protection locked="0"/>
    </xf>
    <xf numFmtId="4" fontId="61" fillId="0" borderId="0" xfId="36" applyFont="1" applyFill="1" applyBorder="1" applyAlignment="1">
      <alignment horizontal="center" vertical="center"/>
    </xf>
    <xf numFmtId="2" fontId="61" fillId="0" borderId="40" xfId="35" applyNumberFormat="1" applyFont="1" applyFill="1" applyBorder="1" applyAlignment="1">
      <alignment horizontal="center" vertical="center"/>
    </xf>
    <xf numFmtId="2" fontId="61" fillId="0" borderId="0" xfId="36" applyNumberFormat="1" applyFont="1" applyFill="1" applyBorder="1" applyAlignment="1">
      <alignment horizontal="center" vertical="center"/>
    </xf>
    <xf numFmtId="2" fontId="61" fillId="0" borderId="87" xfId="35" applyNumberFormat="1" applyFont="1" applyFill="1" applyBorder="1" applyAlignment="1" applyProtection="1">
      <alignment horizontal="center" vertical="center" wrapText="1"/>
      <protection locked="0"/>
    </xf>
    <xf numFmtId="2" fontId="61" fillId="0" borderId="28" xfId="36" applyNumberFormat="1" applyFont="1" applyFill="1" applyBorder="1" applyAlignment="1">
      <alignment horizontal="center" vertical="center"/>
    </xf>
    <xf numFmtId="2" fontId="61" fillId="0" borderId="99" xfId="35" applyNumberFormat="1" applyFont="1" applyFill="1" applyBorder="1" applyAlignment="1">
      <alignment horizontal="center" vertical="center"/>
    </xf>
    <xf numFmtId="172" fontId="103" fillId="0" borderId="0" xfId="39" applyNumberFormat="1" applyFont="1"/>
    <xf numFmtId="168" fontId="1" fillId="0" borderId="0" xfId="37" applyNumberFormat="1" applyFont="1" applyFill="1" applyBorder="1" applyAlignment="1">
      <alignment horizontal="left" vertical="center"/>
    </xf>
    <xf numFmtId="164" fontId="48" fillId="0" borderId="0" xfId="35" applyFont="1" applyFill="1" applyBorder="1" applyAlignment="1" applyProtection="1">
      <alignment horizontal="center" vertical="center" wrapText="1"/>
      <protection locked="0"/>
    </xf>
    <xf numFmtId="2" fontId="48" fillId="0" borderId="0" xfId="35" applyNumberFormat="1" applyFont="1" applyFill="1" applyBorder="1" applyAlignment="1" applyProtection="1">
      <alignment horizontal="center" vertical="center" wrapText="1"/>
      <protection locked="0"/>
    </xf>
    <xf numFmtId="1" fontId="48" fillId="0" borderId="0" xfId="35" applyNumberFormat="1" applyFont="1" applyFill="1" applyBorder="1" applyAlignment="1" applyProtection="1">
      <alignment horizontal="center" vertical="center" wrapText="1"/>
      <protection locked="0"/>
    </xf>
    <xf numFmtId="2" fontId="1" fillId="0" borderId="0" xfId="34" applyNumberFormat="1" applyFont="1" applyAlignment="1" applyProtection="1">
      <alignment horizontal="left" vertical="center" wrapText="1"/>
      <protection locked="0"/>
    </xf>
    <xf numFmtId="2" fontId="1" fillId="0" borderId="30" xfId="35" applyNumberFormat="1" applyFont="1" applyFill="1" applyBorder="1" applyAlignment="1" applyProtection="1">
      <alignment horizontal="left" vertical="center" wrapText="1"/>
      <protection locked="0"/>
    </xf>
    <xf numFmtId="0" fontId="2" fillId="0" borderId="28" xfId="34" applyBorder="1">
      <alignment horizontal="left"/>
    </xf>
    <xf numFmtId="2" fontId="61" fillId="4" borderId="90" xfId="6" applyNumberFormat="1" applyFont="1" applyFill="1" applyBorder="1" applyAlignment="1" applyProtection="1">
      <alignment horizontal="center" vertical="center" wrapText="1"/>
      <protection locked="0"/>
    </xf>
    <xf numFmtId="4" fontId="61" fillId="13" borderId="51" xfId="7" applyFont="1" applyFill="1" applyBorder="1" applyAlignment="1">
      <alignment horizontal="right" vertical="center"/>
    </xf>
    <xf numFmtId="168" fontId="1" fillId="0" borderId="28" xfId="37" applyNumberFormat="1" applyFont="1" applyFill="1" applyBorder="1" applyAlignment="1">
      <alignment horizontal="left" vertical="center"/>
    </xf>
    <xf numFmtId="164" fontId="48" fillId="0" borderId="28" xfId="35" applyFont="1" applyFill="1" applyBorder="1" applyAlignment="1" applyProtection="1">
      <alignment horizontal="center" vertical="center" wrapText="1"/>
      <protection locked="0"/>
    </xf>
    <xf numFmtId="2" fontId="48" fillId="0" borderId="28" xfId="35" applyNumberFormat="1" applyFont="1" applyFill="1" applyBorder="1" applyAlignment="1" applyProtection="1">
      <alignment horizontal="center" vertical="center" wrapText="1"/>
      <protection locked="0"/>
    </xf>
    <xf numFmtId="1" fontId="48" fillId="0" borderId="28" xfId="35" applyNumberFormat="1" applyFont="1" applyFill="1" applyBorder="1" applyAlignment="1" applyProtection="1">
      <alignment horizontal="center" vertical="center" wrapText="1"/>
      <protection locked="0"/>
    </xf>
    <xf numFmtId="2" fontId="1" fillId="0" borderId="28" xfId="34" applyNumberFormat="1" applyFont="1" applyBorder="1" applyAlignment="1" applyProtection="1">
      <alignment horizontal="left" vertical="center" wrapText="1"/>
      <protection locked="0"/>
    </xf>
    <xf numFmtId="2" fontId="1" fillId="0" borderId="29" xfId="35" applyNumberFormat="1" applyFont="1" applyFill="1" applyBorder="1" applyAlignment="1" applyProtection="1">
      <alignment horizontal="left" vertical="center" wrapText="1"/>
      <protection locked="0"/>
    </xf>
    <xf numFmtId="2" fontId="61" fillId="0" borderId="89" xfId="35" applyNumberFormat="1" applyFont="1" applyFill="1" applyBorder="1" applyAlignment="1" applyProtection="1">
      <alignment horizontal="center" vertical="center" wrapText="1"/>
      <protection locked="0"/>
    </xf>
    <xf numFmtId="2" fontId="61" fillId="0" borderId="51" xfId="6" applyNumberFormat="1" applyFont="1" applyFill="1" applyBorder="1" applyAlignment="1" applyProtection="1">
      <alignment horizontal="center" vertical="center" wrapText="1"/>
      <protection locked="0"/>
    </xf>
    <xf numFmtId="4" fontId="61" fillId="0" borderId="51" xfId="7" applyFont="1" applyFill="1" applyBorder="1" applyAlignment="1">
      <alignment horizontal="center" vertical="center"/>
    </xf>
    <xf numFmtId="2" fontId="62" fillId="0" borderId="99" xfId="35" applyNumberFormat="1" applyFont="1" applyFill="1" applyBorder="1" applyAlignment="1">
      <alignment horizontal="center" vertical="center"/>
    </xf>
    <xf numFmtId="2" fontId="61" fillId="0" borderId="89" xfId="6" applyNumberFormat="1" applyFont="1" applyFill="1" applyBorder="1" applyAlignment="1" applyProtection="1">
      <alignment horizontal="center" vertical="center" wrapText="1"/>
      <protection locked="0"/>
    </xf>
    <xf numFmtId="4" fontId="61" fillId="13" borderId="148" xfId="36" applyFont="1" applyFill="1" applyBorder="1" applyAlignment="1">
      <alignment horizontal="center" vertical="center"/>
    </xf>
    <xf numFmtId="39" fontId="0" fillId="32" borderId="0" xfId="9" applyFont="1" applyFill="1" applyAlignment="1" applyProtection="1">
      <alignment horizontal="center" vertical="center"/>
    </xf>
    <xf numFmtId="39" fontId="0" fillId="13" borderId="0" xfId="9" applyFont="1" applyFill="1" applyAlignment="1" applyProtection="1">
      <alignment horizontal="center" vertical="center"/>
    </xf>
    <xf numFmtId="0" fontId="84" fillId="35" borderId="113" xfId="0" applyFont="1" applyFill="1" applyBorder="1" applyAlignment="1" applyProtection="1">
      <alignment horizontal="center" vertical="center"/>
      <protection locked="0"/>
    </xf>
    <xf numFmtId="0" fontId="84" fillId="35" borderId="113" xfId="0" applyFont="1" applyFill="1" applyBorder="1" applyAlignment="1">
      <alignment horizontal="center" vertical="center"/>
    </xf>
    <xf numFmtId="2" fontId="90" fillId="35" borderId="113" xfId="0" applyNumberFormat="1" applyFont="1" applyFill="1" applyBorder="1" applyAlignment="1" applyProtection="1">
      <alignment horizontal="center" vertical="center"/>
      <protection locked="0"/>
    </xf>
    <xf numFmtId="0" fontId="94" fillId="15" borderId="4" xfId="1" applyFont="1" applyFill="1" applyBorder="1" applyAlignment="1">
      <alignment horizontal="center" vertical="center" wrapText="1"/>
    </xf>
    <xf numFmtId="0" fontId="94" fillId="15" borderId="3" xfId="1" applyFont="1" applyFill="1" applyBorder="1" applyAlignment="1">
      <alignment horizontal="center" vertical="center" wrapText="1"/>
    </xf>
    <xf numFmtId="0" fontId="94" fillId="15" borderId="138" xfId="1" applyFont="1" applyFill="1" applyBorder="1" applyAlignment="1">
      <alignment horizontal="center" vertical="center" wrapText="1"/>
    </xf>
    <xf numFmtId="0" fontId="94" fillId="15" borderId="137" xfId="1" applyFont="1" applyFill="1" applyBorder="1" applyAlignment="1">
      <alignment horizontal="center" vertical="center" wrapText="1"/>
    </xf>
    <xf numFmtId="0" fontId="87" fillId="0" borderId="4" xfId="1" applyFont="1" applyBorder="1" applyAlignment="1">
      <alignment horizontal="center" vertical="center"/>
    </xf>
    <xf numFmtId="0" fontId="87" fillId="0" borderId="6" xfId="1" applyFont="1" applyBorder="1" applyAlignment="1">
      <alignment horizontal="center" vertical="center"/>
    </xf>
    <xf numFmtId="0" fontId="87" fillId="0" borderId="3" xfId="1" applyFont="1" applyBorder="1" applyAlignment="1">
      <alignment horizontal="center" vertical="center"/>
    </xf>
    <xf numFmtId="0" fontId="87" fillId="0" borderId="138" xfId="1" applyFont="1" applyBorder="1" applyAlignment="1">
      <alignment horizontal="center" vertical="center"/>
    </xf>
    <xf numFmtId="0" fontId="87" fillId="0" borderId="136" xfId="1" applyFont="1" applyBorder="1" applyAlignment="1">
      <alignment horizontal="center" vertical="center"/>
    </xf>
    <xf numFmtId="0" fontId="87" fillId="0" borderId="137" xfId="1" applyFont="1" applyBorder="1" applyAlignment="1">
      <alignment horizontal="center" vertical="center"/>
    </xf>
    <xf numFmtId="0" fontId="86" fillId="31" borderId="113" xfId="0" applyFont="1" applyFill="1" applyBorder="1" applyAlignment="1">
      <alignment horizontal="center" vertical="center" wrapText="1"/>
    </xf>
    <xf numFmtId="0" fontId="91" fillId="0" borderId="113" xfId="0" applyFont="1" applyBorder="1" applyAlignment="1">
      <alignment horizontal="center" vertical="center"/>
    </xf>
    <xf numFmtId="1" fontId="90" fillId="31" borderId="113" xfId="0" applyNumberFormat="1" applyFont="1" applyFill="1" applyBorder="1" applyAlignment="1">
      <alignment horizontal="center" vertical="center"/>
    </xf>
    <xf numFmtId="0" fontId="90" fillId="31" borderId="113" xfId="0" applyFont="1" applyFill="1" applyBorder="1" applyAlignment="1">
      <alignment horizontal="center" vertical="center"/>
    </xf>
    <xf numFmtId="0" fontId="86" fillId="5" borderId="113" xfId="0" applyFont="1" applyFill="1" applyBorder="1" applyAlignment="1">
      <alignment horizontal="center" vertical="center" wrapText="1"/>
    </xf>
    <xf numFmtId="0" fontId="86" fillId="36" borderId="113" xfId="0" applyFont="1" applyFill="1" applyBorder="1" applyAlignment="1">
      <alignment horizontal="center" vertical="center" wrapText="1"/>
    </xf>
    <xf numFmtId="0" fontId="96" fillId="36" borderId="113" xfId="0" applyFont="1" applyFill="1" applyBorder="1" applyAlignment="1" applyProtection="1">
      <alignment horizontal="center" vertical="center" wrapText="1"/>
      <protection locked="0"/>
    </xf>
    <xf numFmtId="0" fontId="84" fillId="31" borderId="113" xfId="0" applyFont="1" applyFill="1" applyBorder="1" applyAlignment="1">
      <alignment horizontal="center" wrapText="1"/>
    </xf>
    <xf numFmtId="0" fontId="84" fillId="35" borderId="113" xfId="0" applyFont="1" applyFill="1" applyBorder="1" applyAlignment="1">
      <alignment horizontal="center"/>
    </xf>
    <xf numFmtId="0" fontId="84" fillId="0" borderId="113" xfId="0" applyFont="1" applyBorder="1" applyAlignment="1">
      <alignment horizontal="center" vertical="center"/>
    </xf>
    <xf numFmtId="0" fontId="84" fillId="0" borderId="127" xfId="0" applyFont="1" applyBorder="1" applyAlignment="1">
      <alignment horizontal="center" wrapText="1"/>
    </xf>
    <xf numFmtId="0" fontId="84" fillId="0" borderId="131" xfId="0" applyFont="1" applyBorder="1" applyAlignment="1">
      <alignment horizontal="center" wrapText="1"/>
    </xf>
    <xf numFmtId="0" fontId="84" fillId="0" borderId="128" xfId="0" applyFont="1" applyBorder="1" applyAlignment="1">
      <alignment horizontal="center" wrapText="1"/>
    </xf>
    <xf numFmtId="0" fontId="84" fillId="0" borderId="132" xfId="0" applyFont="1" applyBorder="1" applyAlignment="1">
      <alignment horizontal="center" wrapText="1"/>
    </xf>
    <xf numFmtId="0" fontId="84" fillId="35" borderId="4" xfId="0" applyFont="1" applyFill="1" applyBorder="1" applyAlignment="1">
      <alignment horizontal="center" vertical="center" wrapText="1"/>
    </xf>
    <xf numFmtId="0" fontId="84" fillId="35" borderId="6" xfId="0" applyFont="1" applyFill="1" applyBorder="1" applyAlignment="1">
      <alignment horizontal="center" vertical="center" wrapText="1"/>
    </xf>
    <xf numFmtId="0" fontId="84" fillId="35" borderId="112" xfId="0" applyFont="1" applyFill="1" applyBorder="1" applyAlignment="1">
      <alignment horizontal="center" vertical="center" wrapText="1"/>
    </xf>
    <xf numFmtId="0" fontId="84" fillId="35" borderId="0" xfId="0" applyFont="1" applyFill="1" applyBorder="1" applyAlignment="1">
      <alignment horizontal="center" vertical="center" wrapText="1"/>
    </xf>
    <xf numFmtId="0" fontId="84" fillId="31" borderId="13" xfId="0" applyFont="1" applyFill="1" applyBorder="1" applyAlignment="1">
      <alignment horizontal="center" vertical="center" wrapText="1"/>
    </xf>
    <xf numFmtId="0" fontId="84" fillId="31" borderId="111" xfId="0" applyFont="1" applyFill="1" applyBorder="1" applyAlignment="1">
      <alignment horizontal="center" vertical="center" wrapText="1"/>
    </xf>
    <xf numFmtId="0" fontId="84" fillId="35" borderId="105" xfId="0" applyFont="1" applyFill="1" applyBorder="1" applyAlignment="1">
      <alignment horizontal="center" vertical="center" wrapText="1"/>
    </xf>
    <xf numFmtId="0" fontId="84" fillId="35" borderId="28" xfId="0" applyFont="1" applyFill="1" applyBorder="1" applyAlignment="1">
      <alignment horizontal="center" vertical="center" wrapText="1"/>
    </xf>
    <xf numFmtId="0" fontId="84" fillId="0" borderId="122" xfId="0" applyFont="1" applyBorder="1" applyAlignment="1">
      <alignment horizontal="center"/>
    </xf>
    <xf numFmtId="0" fontId="84" fillId="0" borderId="123" xfId="0" applyFont="1" applyBorder="1" applyAlignment="1">
      <alignment horizontal="center"/>
    </xf>
    <xf numFmtId="0" fontId="84" fillId="0" borderId="7" xfId="0" applyFont="1" applyBorder="1" applyAlignment="1">
      <alignment horizontal="right"/>
    </xf>
    <xf numFmtId="0" fontId="84" fillId="0" borderId="10" xfId="0" applyFont="1" applyBorder="1" applyAlignment="1">
      <alignment horizontal="right"/>
    </xf>
    <xf numFmtId="0" fontId="84" fillId="0" borderId="4" xfId="0" applyFont="1" applyBorder="1" applyAlignment="1">
      <alignment horizontal="right"/>
    </xf>
    <xf numFmtId="0" fontId="84" fillId="0" borderId="3" xfId="0" applyFont="1" applyBorder="1" applyAlignment="1">
      <alignment horizontal="right"/>
    </xf>
    <xf numFmtId="0" fontId="84" fillId="31" borderId="7" xfId="0" applyFont="1" applyFill="1" applyBorder="1" applyAlignment="1">
      <alignment horizontal="center"/>
    </xf>
    <xf numFmtId="0" fontId="84" fillId="31" borderId="10" xfId="0" applyFont="1" applyFill="1" applyBorder="1" applyAlignment="1">
      <alignment horizontal="center"/>
    </xf>
    <xf numFmtId="0" fontId="84" fillId="31" borderId="4" xfId="0" applyFont="1" applyFill="1" applyBorder="1" applyAlignment="1">
      <alignment horizontal="center"/>
    </xf>
    <xf numFmtId="0" fontId="84" fillId="31" borderId="3" xfId="0" applyFont="1" applyFill="1" applyBorder="1" applyAlignment="1">
      <alignment horizontal="center"/>
    </xf>
    <xf numFmtId="0" fontId="12" fillId="0" borderId="4" xfId="1" applyFont="1" applyBorder="1" applyAlignment="1">
      <alignment horizontal="center" vertical="center"/>
    </xf>
    <xf numFmtId="0" fontId="12" fillId="0" borderId="6" xfId="1" applyFont="1" applyBorder="1" applyAlignment="1">
      <alignment horizontal="center" vertical="center"/>
    </xf>
    <xf numFmtId="0" fontId="12" fillId="0" borderId="3" xfId="1" applyFont="1" applyBorder="1" applyAlignment="1">
      <alignment horizontal="center" vertical="center"/>
    </xf>
    <xf numFmtId="0" fontId="12" fillId="0" borderId="112" xfId="1" applyFont="1" applyBorder="1" applyAlignment="1">
      <alignment horizontal="center" vertical="center"/>
    </xf>
    <xf numFmtId="0" fontId="12" fillId="0" borderId="0" xfId="1" applyFont="1" applyBorder="1" applyAlignment="1">
      <alignment horizontal="center" vertical="center"/>
    </xf>
    <xf numFmtId="0" fontId="12" fillId="0" borderId="141" xfId="1" applyFont="1" applyBorder="1" applyAlignment="1">
      <alignment horizontal="center" vertical="center"/>
    </xf>
    <xf numFmtId="0" fontId="84" fillId="35" borderId="133" xfId="0" applyFont="1" applyFill="1" applyBorder="1" applyAlignment="1" applyProtection="1">
      <alignment horizontal="center" vertical="center"/>
      <protection locked="0"/>
    </xf>
    <xf numFmtId="0" fontId="84" fillId="35" borderId="134" xfId="0" applyFont="1" applyFill="1" applyBorder="1" applyAlignment="1" applyProtection="1">
      <alignment horizontal="center" vertical="center"/>
      <protection locked="0"/>
    </xf>
    <xf numFmtId="0" fontId="84" fillId="0" borderId="106" xfId="0" applyFont="1" applyBorder="1" applyAlignment="1">
      <alignment horizontal="left" wrapText="1"/>
    </xf>
    <xf numFmtId="0" fontId="84" fillId="0" borderId="118" xfId="0" applyFont="1" applyBorder="1" applyAlignment="1">
      <alignment horizontal="left" wrapText="1"/>
    </xf>
    <xf numFmtId="0" fontId="84" fillId="0" borderId="107" xfId="0" applyFont="1" applyBorder="1" applyAlignment="1">
      <alignment horizontal="left" wrapText="1"/>
    </xf>
    <xf numFmtId="0" fontId="84" fillId="0" borderId="119" xfId="0" applyFont="1" applyBorder="1" applyAlignment="1">
      <alignment horizontal="left" wrapText="1"/>
    </xf>
    <xf numFmtId="0" fontId="84" fillId="0" borderId="0" xfId="0" applyFont="1" applyBorder="1" applyAlignment="1">
      <alignment horizontal="left" wrapText="1"/>
    </xf>
    <xf numFmtId="0" fontId="84" fillId="0" borderId="120" xfId="0" applyFont="1" applyBorder="1" applyAlignment="1">
      <alignment horizontal="left" wrapText="1"/>
    </xf>
    <xf numFmtId="0" fontId="84" fillId="0" borderId="114" xfId="0" applyFont="1" applyBorder="1" applyAlignment="1">
      <alignment horizontal="left" wrapText="1"/>
    </xf>
    <xf numFmtId="0" fontId="84" fillId="0" borderId="121" xfId="0" applyFont="1" applyBorder="1" applyAlignment="1">
      <alignment horizontal="left" wrapText="1"/>
    </xf>
    <xf numFmtId="0" fontId="84" fillId="0" borderId="115" xfId="0" applyFont="1" applyBorder="1" applyAlignment="1">
      <alignment horizontal="left" wrapText="1"/>
    </xf>
    <xf numFmtId="0" fontId="84" fillId="35" borderId="22" xfId="0" applyFont="1" applyFill="1" applyBorder="1" applyAlignment="1">
      <alignment horizontal="center"/>
    </xf>
    <xf numFmtId="0" fontId="84" fillId="35" borderId="117" xfId="0" applyFont="1" applyFill="1" applyBorder="1" applyAlignment="1">
      <alignment horizontal="center"/>
    </xf>
    <xf numFmtId="0" fontId="84" fillId="35" borderId="116" xfId="0" applyFont="1" applyFill="1" applyBorder="1" applyAlignment="1">
      <alignment horizontal="center"/>
    </xf>
    <xf numFmtId="0" fontId="84" fillId="0" borderId="129" xfId="0" applyFont="1" applyBorder="1" applyAlignment="1">
      <alignment horizontal="center"/>
    </xf>
    <xf numFmtId="0" fontId="84" fillId="0" borderId="130" xfId="0" applyFont="1" applyBorder="1" applyAlignment="1">
      <alignment horizontal="center"/>
    </xf>
    <xf numFmtId="0" fontId="84" fillId="0" borderId="113" xfId="0" applyFont="1" applyBorder="1" applyAlignment="1">
      <alignment horizontal="center"/>
    </xf>
    <xf numFmtId="0" fontId="84" fillId="31" borderId="3" xfId="0" applyFont="1" applyFill="1" applyBorder="1" applyAlignment="1">
      <alignment horizontal="center" vertical="center" wrapText="1"/>
    </xf>
    <xf numFmtId="0" fontId="84" fillId="31" borderId="94" xfId="0" applyFont="1" applyFill="1" applyBorder="1" applyAlignment="1">
      <alignment horizontal="center" vertical="center" wrapText="1"/>
    </xf>
    <xf numFmtId="0" fontId="84" fillId="0" borderId="13" xfId="0" applyFont="1" applyBorder="1" applyAlignment="1">
      <alignment horizontal="center" wrapText="1"/>
    </xf>
    <xf numFmtId="0" fontId="84" fillId="0" borderId="2" xfId="0" applyFont="1" applyBorder="1" applyAlignment="1">
      <alignment horizontal="center" wrapText="1"/>
    </xf>
    <xf numFmtId="0" fontId="84" fillId="31" borderId="2" xfId="0" applyFont="1" applyFill="1" applyBorder="1" applyAlignment="1">
      <alignment horizontal="center" vertical="center" wrapText="1"/>
    </xf>
    <xf numFmtId="0" fontId="84" fillId="31" borderId="7" xfId="0" applyFont="1" applyFill="1" applyBorder="1" applyAlignment="1">
      <alignment horizontal="center" vertical="center" wrapText="1"/>
    </xf>
    <xf numFmtId="0" fontId="84" fillId="31" borderId="10" xfId="0" applyFont="1" applyFill="1" applyBorder="1" applyAlignment="1">
      <alignment horizontal="center" vertical="center" wrapText="1"/>
    </xf>
    <xf numFmtId="0" fontId="14" fillId="31" borderId="13" xfId="0" applyFont="1" applyFill="1" applyBorder="1" applyAlignment="1">
      <alignment horizontal="center" vertical="center"/>
    </xf>
    <xf numFmtId="0" fontId="14" fillId="31" borderId="2" xfId="0" applyFont="1" applyFill="1" applyBorder="1" applyAlignment="1">
      <alignment horizontal="center" vertical="center"/>
    </xf>
    <xf numFmtId="1" fontId="97" fillId="35" borderId="31" xfId="0" applyNumberFormat="1" applyFont="1" applyFill="1" applyBorder="1" applyAlignment="1" applyProtection="1">
      <alignment horizontal="center" vertical="center"/>
      <protection locked="0"/>
    </xf>
    <xf numFmtId="1" fontId="97" fillId="35" borderId="144" xfId="0" applyNumberFormat="1" applyFont="1" applyFill="1" applyBorder="1" applyAlignment="1" applyProtection="1">
      <alignment horizontal="center" vertical="center"/>
      <protection locked="0"/>
    </xf>
    <xf numFmtId="1" fontId="97" fillId="35" borderId="112" xfId="0" applyNumberFormat="1" applyFont="1" applyFill="1" applyBorder="1" applyAlignment="1" applyProtection="1">
      <alignment horizontal="center" vertical="center"/>
      <protection locked="0"/>
    </xf>
    <xf numFmtId="1" fontId="97" fillId="35" borderId="141" xfId="0" applyNumberFormat="1" applyFont="1" applyFill="1" applyBorder="1" applyAlignment="1" applyProtection="1">
      <alignment horizontal="center" vertical="center"/>
      <protection locked="0"/>
    </xf>
    <xf numFmtId="1" fontId="97" fillId="35" borderId="105" xfId="0" applyNumberFormat="1" applyFont="1" applyFill="1" applyBorder="1" applyAlignment="1" applyProtection="1">
      <alignment horizontal="center" vertical="center"/>
      <protection locked="0"/>
    </xf>
    <xf numFmtId="1" fontId="97" fillId="35" borderId="94" xfId="0" applyNumberFormat="1" applyFont="1" applyFill="1" applyBorder="1" applyAlignment="1" applyProtection="1">
      <alignment horizontal="center" vertical="center"/>
      <protection locked="0"/>
    </xf>
    <xf numFmtId="1" fontId="84" fillId="31" borderId="16" xfId="0" applyNumberFormat="1" applyFont="1" applyFill="1" applyBorder="1" applyAlignment="1">
      <alignment horizontal="center" vertical="center"/>
    </xf>
    <xf numFmtId="1" fontId="84" fillId="31" borderId="14" xfId="0" applyNumberFormat="1" applyFont="1" applyFill="1" applyBorder="1" applyAlignment="1">
      <alignment horizontal="center" vertical="center"/>
    </xf>
    <xf numFmtId="1" fontId="84" fillId="31" borderId="111" xfId="0" applyNumberFormat="1" applyFont="1" applyFill="1" applyBorder="1" applyAlignment="1">
      <alignment horizontal="center" vertical="center"/>
    </xf>
    <xf numFmtId="0" fontId="84" fillId="31" borderId="139" xfId="0" applyFont="1" applyFill="1" applyBorder="1" applyAlignment="1">
      <alignment horizontal="center" vertical="center"/>
    </xf>
    <xf numFmtId="0" fontId="84" fillId="31" borderId="126" xfId="0" applyFont="1" applyFill="1" applyBorder="1" applyAlignment="1">
      <alignment horizontal="center" vertical="center"/>
    </xf>
    <xf numFmtId="0" fontId="84" fillId="31" borderId="140" xfId="0" applyFont="1" applyFill="1" applyBorder="1" applyAlignment="1">
      <alignment horizontal="center" vertical="center"/>
    </xf>
    <xf numFmtId="0" fontId="84" fillId="31" borderId="122" xfId="0" applyFont="1" applyFill="1" applyBorder="1" applyAlignment="1">
      <alignment horizontal="center" vertical="center"/>
    </xf>
    <xf numFmtId="1" fontId="14" fillId="31" borderId="125" xfId="0" applyNumberFormat="1" applyFont="1" applyFill="1" applyBorder="1" applyAlignment="1">
      <alignment horizontal="center" vertical="center"/>
    </xf>
    <xf numFmtId="1" fontId="14" fillId="31" borderId="123" xfId="0" applyNumberFormat="1" applyFont="1" applyFill="1" applyBorder="1" applyAlignment="1">
      <alignment horizontal="center" vertical="center"/>
    </xf>
    <xf numFmtId="0" fontId="36" fillId="2" borderId="145" xfId="3" applyFont="1" applyBorder="1" applyAlignment="1">
      <alignment horizontal="center" vertical="center" wrapText="1"/>
    </xf>
    <xf numFmtId="0" fontId="36" fillId="2" borderId="146" xfId="3" applyFont="1" applyBorder="1" applyAlignment="1">
      <alignment horizontal="center" vertical="center" wrapText="1"/>
    </xf>
    <xf numFmtId="1" fontId="101" fillId="31" borderId="50" xfId="2" applyNumberFormat="1" applyFont="1" applyFill="1" applyBorder="1" applyAlignment="1" applyProtection="1">
      <alignment horizontal="center" vertical="center"/>
    </xf>
    <xf numFmtId="1" fontId="101" fillId="31" borderId="0" xfId="2" applyNumberFormat="1" applyFont="1" applyFill="1" applyBorder="1" applyAlignment="1" applyProtection="1">
      <alignment horizontal="center" vertical="center"/>
    </xf>
    <xf numFmtId="1" fontId="101" fillId="31" borderId="30" xfId="2" applyNumberFormat="1" applyFont="1" applyFill="1" applyBorder="1" applyAlignment="1" applyProtection="1">
      <alignment horizontal="center" vertical="center"/>
    </xf>
    <xf numFmtId="0" fontId="15" fillId="0" borderId="0" xfId="0" applyFont="1" applyBorder="1" applyAlignment="1">
      <alignment horizontal="center" vertical="center" wrapText="1"/>
    </xf>
    <xf numFmtId="0" fontId="15" fillId="15" borderId="22" xfId="0" applyFont="1" applyFill="1" applyBorder="1" applyAlignment="1">
      <alignment horizontal="center" vertical="center" wrapText="1"/>
    </xf>
    <xf numFmtId="0" fontId="15" fillId="15" borderId="23" xfId="0" applyFont="1" applyFill="1" applyBorder="1" applyAlignment="1">
      <alignment horizontal="center" vertical="center" wrapText="1"/>
    </xf>
    <xf numFmtId="0" fontId="92" fillId="0" borderId="4" xfId="1" applyFont="1" applyBorder="1" applyAlignment="1">
      <alignment horizontal="center" vertical="center"/>
    </xf>
    <xf numFmtId="0" fontId="92" fillId="0" borderId="6" xfId="1" applyFont="1" applyBorder="1" applyAlignment="1">
      <alignment horizontal="center" vertical="center"/>
    </xf>
    <xf numFmtId="0" fontId="93" fillId="0" borderId="105" xfId="1" applyFont="1" applyBorder="1" applyAlignment="1">
      <alignment horizontal="center" vertical="center"/>
    </xf>
    <xf numFmtId="0" fontId="93" fillId="0" borderId="28" xfId="1" applyFont="1" applyBorder="1" applyAlignment="1">
      <alignment horizontal="center" vertical="center"/>
    </xf>
    <xf numFmtId="0" fontId="73" fillId="31" borderId="6" xfId="0" applyFont="1" applyFill="1" applyBorder="1" applyAlignment="1">
      <alignment horizontal="center" vertical="center"/>
    </xf>
    <xf numFmtId="0" fontId="73" fillId="31" borderId="3" xfId="0" applyFont="1" applyFill="1" applyBorder="1" applyAlignment="1">
      <alignment horizontal="center" vertical="center"/>
    </xf>
    <xf numFmtId="0" fontId="72" fillId="31" borderId="28" xfId="1" applyFont="1" applyFill="1" applyBorder="1" applyAlignment="1" applyProtection="1">
      <alignment horizontal="center" vertical="center" wrapText="1"/>
    </xf>
    <xf numFmtId="0" fontId="72" fillId="31" borderId="94" xfId="1" applyFont="1" applyFill="1" applyBorder="1" applyAlignment="1" applyProtection="1">
      <alignment horizontal="center" vertical="center" wrapText="1"/>
    </xf>
    <xf numFmtId="0" fontId="15" fillId="15" borderId="106" xfId="0" applyFont="1" applyFill="1" applyBorder="1" applyAlignment="1">
      <alignment horizontal="center" vertical="center" wrapText="1"/>
    </xf>
    <xf numFmtId="0" fontId="15" fillId="15" borderId="107" xfId="0" applyFont="1" applyFill="1" applyBorder="1" applyAlignment="1">
      <alignment horizontal="center" vertical="center" wrapText="1"/>
    </xf>
    <xf numFmtId="0" fontId="25" fillId="13" borderId="33" xfId="0" applyFont="1" applyFill="1" applyBorder="1" applyAlignment="1">
      <alignment horizontal="center" vertical="center" textRotation="90"/>
    </xf>
    <xf numFmtId="0" fontId="25" fillId="13" borderId="89" xfId="0" applyFont="1" applyFill="1" applyBorder="1" applyAlignment="1">
      <alignment horizontal="center" vertical="center" textRotation="90"/>
    </xf>
    <xf numFmtId="0" fontId="25" fillId="13" borderId="90" xfId="0" applyFont="1" applyFill="1" applyBorder="1" applyAlignment="1">
      <alignment horizontal="center" vertical="center" textRotation="90"/>
    </xf>
    <xf numFmtId="0" fontId="36" fillId="2" borderId="20" xfId="3" applyFont="1" applyBorder="1" applyAlignment="1" applyProtection="1">
      <alignment horizontal="center" vertical="center" wrapText="1"/>
    </xf>
    <xf numFmtId="0" fontId="36" fillId="2" borderId="15" xfId="3" applyFont="1" applyBorder="1" applyAlignment="1" applyProtection="1">
      <alignment horizontal="center" vertical="center" wrapText="1"/>
    </xf>
    <xf numFmtId="0" fontId="36" fillId="2" borderId="46" xfId="3" applyFont="1" applyBorder="1" applyAlignment="1" applyProtection="1">
      <alignment horizontal="center" vertical="center" wrapText="1"/>
    </xf>
    <xf numFmtId="0" fontId="36" fillId="2" borderId="50" xfId="3" applyFont="1" applyBorder="1" applyAlignment="1" applyProtection="1">
      <alignment horizontal="center" vertical="center" wrapText="1"/>
    </xf>
    <xf numFmtId="0" fontId="36" fillId="2" borderId="0" xfId="3" applyFont="1" applyBorder="1" applyAlignment="1" applyProtection="1">
      <alignment horizontal="center" vertical="center" wrapText="1"/>
    </xf>
    <xf numFmtId="0" fontId="36" fillId="2" borderId="30" xfId="3" applyFont="1" applyBorder="1" applyAlignment="1" applyProtection="1">
      <alignment horizontal="center" vertical="center" wrapText="1"/>
    </xf>
    <xf numFmtId="0" fontId="49" fillId="31" borderId="42" xfId="0" applyFont="1" applyFill="1" applyBorder="1" applyAlignment="1">
      <alignment horizontal="center" vertical="center" wrapText="1"/>
    </xf>
    <xf numFmtId="0" fontId="49" fillId="31" borderId="43" xfId="0" applyFont="1" applyFill="1" applyBorder="1" applyAlignment="1">
      <alignment horizontal="center" vertical="center" wrapText="1"/>
    </xf>
    <xf numFmtId="2" fontId="23" fillId="31" borderId="42" xfId="0" applyNumberFormat="1" applyFont="1" applyFill="1" applyBorder="1" applyAlignment="1">
      <alignment horizontal="center" vertical="center" wrapText="1"/>
    </xf>
    <xf numFmtId="2" fontId="23" fillId="31" borderId="43" xfId="0" applyNumberFormat="1" applyFont="1" applyFill="1" applyBorder="1" applyAlignment="1">
      <alignment horizontal="center" vertical="center" wrapText="1"/>
    </xf>
    <xf numFmtId="1" fontId="100" fillId="31" borderId="50" xfId="0" applyNumberFormat="1" applyFont="1" applyFill="1" applyBorder="1" applyAlignment="1">
      <alignment horizontal="center" vertical="center" wrapText="1"/>
    </xf>
    <xf numFmtId="1" fontId="100" fillId="31" borderId="30" xfId="0" applyNumberFormat="1" applyFont="1" applyFill="1" applyBorder="1" applyAlignment="1">
      <alignment horizontal="center" vertical="center" wrapText="1"/>
    </xf>
    <xf numFmtId="2" fontId="63" fillId="31" borderId="50" xfId="0" applyNumberFormat="1" applyFont="1" applyFill="1" applyBorder="1" applyAlignment="1">
      <alignment horizontal="center" vertical="center" wrapText="1"/>
    </xf>
    <xf numFmtId="2" fontId="63" fillId="31" borderId="30" xfId="0" applyNumberFormat="1" applyFont="1" applyFill="1" applyBorder="1" applyAlignment="1">
      <alignment horizontal="center" vertical="center" wrapText="1"/>
    </xf>
    <xf numFmtId="2" fontId="70" fillId="31" borderId="50" xfId="2" applyNumberFormat="1" applyFont="1" applyFill="1" applyBorder="1" applyAlignment="1" applyProtection="1">
      <alignment horizontal="center" vertical="center"/>
    </xf>
    <xf numFmtId="2" fontId="70" fillId="31" borderId="0" xfId="2" applyNumberFormat="1" applyFont="1" applyFill="1" applyBorder="1" applyAlignment="1" applyProtection="1">
      <alignment horizontal="center" vertical="center"/>
    </xf>
    <xf numFmtId="2" fontId="70" fillId="31" borderId="30" xfId="2" applyNumberFormat="1" applyFont="1" applyFill="1" applyBorder="1" applyAlignment="1" applyProtection="1">
      <alignment horizontal="center" vertical="center"/>
    </xf>
    <xf numFmtId="2" fontId="70" fillId="31" borderId="51" xfId="2" applyNumberFormat="1" applyFont="1" applyFill="1" applyBorder="1" applyAlignment="1" applyProtection="1">
      <alignment horizontal="center" vertical="center"/>
    </xf>
    <xf numFmtId="2" fontId="70" fillId="31" borderId="28" xfId="2" applyNumberFormat="1" applyFont="1" applyFill="1" applyBorder="1" applyAlignment="1" applyProtection="1">
      <alignment horizontal="center" vertical="center"/>
    </xf>
    <xf numFmtId="2" fontId="70" fillId="31" borderId="29" xfId="2" applyNumberFormat="1" applyFont="1" applyFill="1" applyBorder="1" applyAlignment="1" applyProtection="1">
      <alignment horizontal="center" vertical="center"/>
    </xf>
    <xf numFmtId="39" fontId="63" fillId="31" borderId="51" xfId="0" applyNumberFormat="1" applyFont="1" applyFill="1" applyBorder="1" applyAlignment="1">
      <alignment horizontal="center" vertical="center"/>
    </xf>
    <xf numFmtId="39" fontId="63" fillId="31" borderId="28" xfId="0" applyNumberFormat="1" applyFont="1" applyFill="1" applyBorder="1" applyAlignment="1">
      <alignment horizontal="center" vertical="center"/>
    </xf>
    <xf numFmtId="0" fontId="36" fillId="2" borderId="33" xfId="3" applyFont="1" applyBorder="1" applyAlignment="1" applyProtection="1">
      <alignment horizontal="center" vertical="center" wrapText="1"/>
    </xf>
    <xf numFmtId="0" fontId="36" fillId="2" borderId="89" xfId="3" applyFont="1" applyBorder="1" applyAlignment="1" applyProtection="1">
      <alignment horizontal="center" vertical="center" wrapText="1"/>
    </xf>
    <xf numFmtId="2" fontId="98" fillId="31" borderId="95" xfId="0" applyNumberFormat="1" applyFont="1" applyFill="1" applyBorder="1" applyAlignment="1">
      <alignment horizontal="center" wrapText="1"/>
    </xf>
    <xf numFmtId="2" fontId="98" fillId="31" borderId="96" xfId="0" applyNumberFormat="1" applyFont="1" applyFill="1" applyBorder="1" applyAlignment="1">
      <alignment horizontal="center" wrapText="1"/>
    </xf>
    <xf numFmtId="20" fontId="66" fillId="38" borderId="91" xfId="0" applyNumberFormat="1" applyFont="1" applyFill="1" applyBorder="1" applyAlignment="1">
      <alignment horizontal="center" vertical="center" wrapText="1"/>
    </xf>
    <xf numFmtId="20" fontId="66" fillId="38" borderId="92" xfId="0" applyNumberFormat="1" applyFont="1" applyFill="1" applyBorder="1" applyAlignment="1">
      <alignment horizontal="center" vertical="center" wrapText="1"/>
    </xf>
    <xf numFmtId="0" fontId="64" fillId="22" borderId="67" xfId="4" applyFont="1" applyFill="1" applyBorder="1" applyAlignment="1">
      <alignment horizontal="center" vertical="center"/>
    </xf>
    <xf numFmtId="0" fontId="64" fillId="22" borderId="61" xfId="4" applyFont="1" applyFill="1" applyBorder="1" applyAlignment="1">
      <alignment horizontal="center" vertical="center"/>
    </xf>
    <xf numFmtId="0" fontId="64" fillId="22" borderId="63" xfId="4" applyFont="1" applyFill="1" applyBorder="1" applyAlignment="1">
      <alignment horizontal="center" vertical="center"/>
    </xf>
    <xf numFmtId="164" fontId="64" fillId="27" borderId="60" xfId="4" applyNumberFormat="1" applyFont="1" applyFill="1" applyBorder="1" applyAlignment="1">
      <alignment horizontal="center" vertical="center" wrapText="1"/>
    </xf>
    <xf numFmtId="164" fontId="64" fillId="27" borderId="61" xfId="4" applyNumberFormat="1" applyFont="1" applyFill="1" applyBorder="1" applyAlignment="1">
      <alignment horizontal="center" vertical="center" wrapText="1"/>
    </xf>
    <xf numFmtId="164" fontId="64" fillId="27" borderId="62" xfId="4" applyNumberFormat="1" applyFont="1" applyFill="1" applyBorder="1" applyAlignment="1">
      <alignment horizontal="center" vertical="center" wrapText="1"/>
    </xf>
    <xf numFmtId="0" fontId="64" fillId="26" borderId="54" xfId="4" applyFont="1" applyFill="1" applyBorder="1" applyAlignment="1">
      <alignment horizontal="center" vertical="center"/>
    </xf>
    <xf numFmtId="0" fontId="64" fillId="26" borderId="56" xfId="4" applyFont="1" applyFill="1" applyBorder="1" applyAlignment="1">
      <alignment horizontal="center" vertical="center"/>
    </xf>
    <xf numFmtId="0" fontId="64" fillId="26" borderId="58" xfId="4" applyFont="1" applyFill="1" applyBorder="1" applyAlignment="1">
      <alignment horizontal="center" vertical="center"/>
    </xf>
    <xf numFmtId="164" fontId="64" fillId="23" borderId="55" xfId="4" applyNumberFormat="1" applyFont="1" applyFill="1" applyBorder="1" applyAlignment="1">
      <alignment horizontal="center" vertical="center" wrapText="1"/>
    </xf>
    <xf numFmtId="164" fontId="64" fillId="23" borderId="56" xfId="4" applyNumberFormat="1" applyFont="1" applyFill="1" applyBorder="1" applyAlignment="1">
      <alignment horizontal="center" vertical="center" wrapText="1"/>
    </xf>
    <xf numFmtId="164" fontId="64" fillId="23" borderId="57" xfId="4" applyNumberFormat="1" applyFont="1" applyFill="1" applyBorder="1" applyAlignment="1">
      <alignment horizontal="center" vertical="center" wrapText="1"/>
    </xf>
    <xf numFmtId="164" fontId="64" fillId="26" borderId="55" xfId="4" applyNumberFormat="1" applyFont="1" applyFill="1" applyBorder="1" applyAlignment="1">
      <alignment horizontal="center" vertical="center" wrapText="1"/>
    </xf>
    <xf numFmtId="164" fontId="64" fillId="26" borderId="56" xfId="4" applyNumberFormat="1" applyFont="1" applyFill="1" applyBorder="1" applyAlignment="1">
      <alignment horizontal="center" vertical="center" wrapText="1"/>
    </xf>
    <xf numFmtId="164" fontId="64" fillId="26" borderId="57" xfId="4" applyNumberFormat="1" applyFont="1" applyFill="1" applyBorder="1" applyAlignment="1">
      <alignment horizontal="center" vertical="center" wrapText="1"/>
    </xf>
    <xf numFmtId="0" fontId="64" fillId="25" borderId="54" xfId="4" applyFont="1" applyFill="1" applyBorder="1" applyAlignment="1">
      <alignment horizontal="center" vertical="center"/>
    </xf>
    <xf numFmtId="0" fontId="64" fillId="25" borderId="56" xfId="4" applyFont="1" applyFill="1" applyBorder="1" applyAlignment="1">
      <alignment horizontal="center" vertical="center"/>
    </xf>
    <xf numFmtId="0" fontId="64" fillId="25" borderId="58" xfId="4" applyFont="1" applyFill="1" applyBorder="1" applyAlignment="1">
      <alignment horizontal="center" vertical="center"/>
    </xf>
    <xf numFmtId="164" fontId="64" fillId="25" borderId="55" xfId="4" applyNumberFormat="1" applyFont="1" applyFill="1" applyBorder="1" applyAlignment="1">
      <alignment horizontal="center" vertical="center" wrapText="1"/>
    </xf>
    <xf numFmtId="164" fontId="64" fillId="25" borderId="56" xfId="4" applyNumberFormat="1" applyFont="1" applyFill="1" applyBorder="1" applyAlignment="1">
      <alignment horizontal="center" vertical="center" wrapText="1"/>
    </xf>
    <xf numFmtId="164" fontId="64" fillId="25" borderId="57" xfId="4" applyNumberFormat="1" applyFont="1" applyFill="1" applyBorder="1" applyAlignment="1">
      <alignment horizontal="center" vertical="center" wrapText="1"/>
    </xf>
    <xf numFmtId="0" fontId="38" fillId="2" borderId="5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38" fillId="2" borderId="35"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64" fillId="23" borderId="68" xfId="4" applyFont="1" applyFill="1" applyBorder="1" applyAlignment="1">
      <alignment horizontal="center" vertical="center"/>
    </xf>
    <xf numFmtId="0" fontId="64" fillId="23" borderId="65" xfId="4" applyFont="1" applyFill="1" applyBorder="1" applyAlignment="1">
      <alignment horizontal="center" vertical="center"/>
    </xf>
    <xf numFmtId="0" fontId="64" fillId="23" borderId="69" xfId="4" applyFont="1" applyFill="1" applyBorder="1" applyAlignment="1">
      <alignment horizontal="center" vertical="center"/>
    </xf>
    <xf numFmtId="0" fontId="64" fillId="22" borderId="54" xfId="4" applyFont="1" applyFill="1" applyBorder="1" applyAlignment="1">
      <alignment horizontal="center" vertical="center"/>
    </xf>
    <xf numFmtId="0" fontId="64" fillId="22" borderId="56" xfId="4" applyFont="1" applyFill="1" applyBorder="1" applyAlignment="1">
      <alignment horizontal="center" vertical="center"/>
    </xf>
    <xf numFmtId="0" fontId="64" fillId="22" borderId="58" xfId="4" applyFont="1" applyFill="1" applyBorder="1" applyAlignment="1">
      <alignment horizontal="center" vertical="center"/>
    </xf>
    <xf numFmtId="0" fontId="64" fillId="24" borderId="54" xfId="4" applyFont="1" applyFill="1" applyBorder="1" applyAlignment="1">
      <alignment horizontal="center" vertical="center"/>
    </xf>
    <xf numFmtId="0" fontId="64" fillId="24" borderId="56" xfId="4" applyFont="1" applyFill="1" applyBorder="1" applyAlignment="1">
      <alignment horizontal="center" vertical="center"/>
    </xf>
    <xf numFmtId="0" fontId="64" fillId="24" borderId="58" xfId="4" applyFont="1" applyFill="1" applyBorder="1" applyAlignment="1">
      <alignment horizontal="center" vertical="center"/>
    </xf>
    <xf numFmtId="164" fontId="64" fillId="22" borderId="64" xfId="4" applyNumberFormat="1" applyFont="1" applyFill="1" applyBorder="1" applyAlignment="1">
      <alignment horizontal="center" vertical="center" wrapText="1"/>
    </xf>
    <xf numFmtId="164" fontId="64" fillId="22" borderId="65" xfId="4" applyNumberFormat="1" applyFont="1" applyFill="1" applyBorder="1" applyAlignment="1">
      <alignment horizontal="center" vertical="center" wrapText="1"/>
    </xf>
    <xf numFmtId="164" fontId="64" fillId="22" borderId="66" xfId="4" applyNumberFormat="1" applyFont="1" applyFill="1" applyBorder="1" applyAlignment="1">
      <alignment horizontal="center" vertical="center" wrapText="1"/>
    </xf>
    <xf numFmtId="164" fontId="64" fillId="24" borderId="55" xfId="4" applyNumberFormat="1" applyFont="1" applyFill="1" applyBorder="1" applyAlignment="1">
      <alignment horizontal="center" vertical="center" wrapText="1"/>
    </xf>
    <xf numFmtId="164" fontId="64" fillId="24" borderId="56" xfId="4" applyNumberFormat="1" applyFont="1" applyFill="1" applyBorder="1" applyAlignment="1">
      <alignment horizontal="center" vertical="center" wrapText="1"/>
    </xf>
    <xf numFmtId="164" fontId="64" fillId="24" borderId="57" xfId="4" applyNumberFormat="1" applyFont="1" applyFill="1" applyBorder="1" applyAlignment="1">
      <alignment horizontal="center" vertical="center" wrapText="1"/>
    </xf>
    <xf numFmtId="20" fontId="12" fillId="5" borderId="19" xfId="1" applyNumberFormat="1" applyFont="1" applyFill="1" applyBorder="1" applyAlignment="1">
      <alignment horizontal="center" vertical="center"/>
    </xf>
    <xf numFmtId="20" fontId="12" fillId="5" borderId="18" xfId="1" applyNumberFormat="1" applyFont="1" applyFill="1" applyBorder="1" applyAlignment="1">
      <alignment horizontal="center" vertical="center"/>
    </xf>
    <xf numFmtId="0" fontId="24" fillId="0" borderId="71" xfId="4" applyFont="1" applyFill="1" applyBorder="1" applyAlignment="1">
      <alignment horizontal="center" vertical="center" wrapText="1"/>
    </xf>
    <xf numFmtId="0" fontId="24" fillId="0" borderId="72" xfId="4" applyFont="1" applyFill="1" applyBorder="1" applyAlignment="1">
      <alignment horizontal="center" vertical="center" wrapText="1"/>
    </xf>
    <xf numFmtId="0" fontId="21" fillId="34" borderId="12" xfId="12" applyFill="1" applyAlignment="1" applyProtection="1">
      <alignment horizontal="center"/>
    </xf>
    <xf numFmtId="0" fontId="21" fillId="34" borderId="88" xfId="12" applyFill="1" applyBorder="1" applyAlignment="1" applyProtection="1">
      <alignment horizontal="center"/>
    </xf>
    <xf numFmtId="0" fontId="36" fillId="2" borderId="79" xfId="3" applyFont="1" applyBorder="1" applyAlignment="1">
      <alignment horizontal="center" vertical="center" wrapText="1"/>
    </xf>
    <xf numFmtId="0" fontId="36" fillId="2" borderId="10" xfId="3" applyFont="1" applyBorder="1" applyAlignment="1">
      <alignment horizontal="center" vertical="center" wrapText="1"/>
    </xf>
    <xf numFmtId="164" fontId="35" fillId="8" borderId="79" xfId="4" applyNumberFormat="1" applyFont="1" applyFill="1" applyBorder="1" applyAlignment="1">
      <alignment horizontal="center" vertical="center" wrapText="1"/>
    </xf>
    <xf numFmtId="164" fontId="35" fillId="8" borderId="10" xfId="4" applyNumberFormat="1" applyFont="1" applyFill="1" applyBorder="1" applyAlignment="1">
      <alignment horizontal="center" vertical="center" wrapText="1"/>
    </xf>
    <xf numFmtId="164" fontId="35" fillId="9" borderId="79" xfId="4" applyNumberFormat="1" applyFont="1" applyFill="1" applyBorder="1" applyAlignment="1">
      <alignment horizontal="center" vertical="center" wrapText="1"/>
    </xf>
    <xf numFmtId="164" fontId="35" fillId="9" borderId="10" xfId="4" applyNumberFormat="1" applyFont="1" applyFill="1" applyBorder="1" applyAlignment="1">
      <alignment horizontal="center" vertical="center" wrapText="1"/>
    </xf>
    <xf numFmtId="164" fontId="35" fillId="11" borderId="79" xfId="4" applyNumberFormat="1" applyFont="1" applyFill="1" applyBorder="1" applyAlignment="1">
      <alignment horizontal="center" vertical="center" wrapText="1"/>
    </xf>
    <xf numFmtId="164" fontId="35" fillId="11" borderId="10" xfId="4" applyNumberFormat="1" applyFont="1" applyFill="1" applyBorder="1" applyAlignment="1">
      <alignment horizontal="center" vertical="center" wrapText="1"/>
    </xf>
    <xf numFmtId="0" fontId="5" fillId="31" borderId="11" xfId="34" applyFont="1" applyFill="1" applyBorder="1" applyAlignment="1">
      <alignment horizontal="left" vertical="center"/>
    </xf>
    <xf numFmtId="0" fontId="5" fillId="31" borderId="70" xfId="34" applyFont="1" applyFill="1" applyBorder="1" applyAlignment="1">
      <alignment horizontal="left" vertical="center"/>
    </xf>
    <xf numFmtId="0" fontId="48" fillId="0" borderId="17" xfId="34" applyFont="1" applyBorder="1" applyAlignment="1">
      <alignment horizontal="center" vertical="center" wrapText="1"/>
    </xf>
    <xf numFmtId="0" fontId="48" fillId="0" borderId="19" xfId="34" applyFont="1" applyBorder="1" applyAlignment="1">
      <alignment horizontal="center" vertical="center" wrapText="1"/>
    </xf>
    <xf numFmtId="164" fontId="35" fillId="10" borderId="79" xfId="4" applyNumberFormat="1" applyFont="1" applyFill="1" applyBorder="1" applyAlignment="1">
      <alignment horizontal="center" vertical="center" wrapText="1"/>
    </xf>
    <xf numFmtId="164" fontId="35" fillId="10" borderId="10" xfId="4" applyNumberFormat="1" applyFont="1" applyFill="1" applyBorder="1" applyAlignment="1">
      <alignment horizontal="center" vertical="center" wrapText="1"/>
    </xf>
    <xf numFmtId="164" fontId="35" fillId="12" borderId="51" xfId="4" applyNumberFormat="1" applyFont="1" applyFill="1" applyBorder="1" applyAlignment="1">
      <alignment horizontal="center" vertical="center" wrapText="1"/>
    </xf>
    <xf numFmtId="164" fontId="35" fillId="12" borderId="94" xfId="4" applyNumberFormat="1" applyFont="1" applyFill="1" applyBorder="1" applyAlignment="1">
      <alignment horizontal="center" vertical="center" wrapText="1"/>
    </xf>
    <xf numFmtId="0" fontId="24" fillId="0" borderId="30" xfId="4" applyFont="1" applyFill="1" applyBorder="1" applyAlignment="1">
      <alignment horizontal="center" vertical="center" wrapText="1"/>
    </xf>
    <xf numFmtId="0" fontId="24" fillId="0" borderId="38" xfId="4" applyFont="1" applyFill="1" applyBorder="1" applyAlignment="1">
      <alignment horizontal="center" vertical="center" wrapText="1"/>
    </xf>
    <xf numFmtId="0" fontId="15" fillId="15" borderId="6" xfId="0" applyFont="1" applyFill="1" applyBorder="1" applyAlignment="1">
      <alignment horizontal="center" vertical="center" wrapText="1"/>
    </xf>
    <xf numFmtId="0" fontId="15" fillId="15" borderId="11" xfId="0" applyFont="1" applyFill="1" applyBorder="1" applyAlignment="1">
      <alignment horizontal="center" vertical="center" wrapText="1"/>
    </xf>
    <xf numFmtId="0" fontId="25" fillId="15" borderId="36" xfId="10" applyFont="1" applyFill="1" applyBorder="1" applyAlignment="1" applyProtection="1">
      <alignment horizontal="center" vertical="center" wrapText="1"/>
    </xf>
    <xf numFmtId="0" fontId="25" fillId="15" borderId="37" xfId="10" applyFont="1" applyFill="1" applyBorder="1" applyAlignment="1" applyProtection="1">
      <alignment horizontal="center" vertical="center" wrapText="1"/>
    </xf>
    <xf numFmtId="0" fontId="21" fillId="34" borderId="0" xfId="12" applyFill="1" applyBorder="1" applyAlignment="1" applyProtection="1">
      <alignment horizontal="center"/>
    </xf>
    <xf numFmtId="0" fontId="21" fillId="34" borderId="30" xfId="12" applyFill="1" applyBorder="1" applyAlignment="1" applyProtection="1">
      <alignment horizontal="center"/>
    </xf>
    <xf numFmtId="0" fontId="24" fillId="6" borderId="30" xfId="4" applyFont="1" applyFill="1" applyBorder="1" applyAlignment="1">
      <alignment horizontal="center" vertical="center" wrapText="1"/>
    </xf>
    <xf numFmtId="0" fontId="24" fillId="6" borderId="38" xfId="4" applyFont="1" applyFill="1" applyBorder="1" applyAlignment="1">
      <alignment horizontal="center" vertical="center" wrapText="1"/>
    </xf>
    <xf numFmtId="0" fontId="25" fillId="15" borderId="39" xfId="10" applyFont="1" applyFill="1" applyBorder="1" applyAlignment="1" applyProtection="1">
      <alignment horizontal="center" vertical="center" wrapText="1"/>
    </xf>
    <xf numFmtId="0" fontId="25" fillId="15" borderId="40" xfId="10" applyFont="1" applyFill="1" applyBorder="1" applyAlignment="1" applyProtection="1">
      <alignment horizontal="center" vertical="center" wrapText="1"/>
    </xf>
    <xf numFmtId="0" fontId="21" fillId="34" borderId="0" xfId="12" applyFill="1" applyBorder="1" applyAlignment="1">
      <alignment horizontal="center"/>
    </xf>
    <xf numFmtId="0" fontId="21" fillId="34" borderId="30" xfId="12" applyFill="1" applyBorder="1" applyAlignment="1">
      <alignment horizontal="center"/>
    </xf>
    <xf numFmtId="0" fontId="25" fillId="15" borderId="39" xfId="10" applyFont="1" applyFill="1" applyBorder="1" applyAlignment="1">
      <alignment horizontal="center" vertical="center" wrapText="1"/>
    </xf>
    <xf numFmtId="0" fontId="25" fillId="15" borderId="40" xfId="10" applyFont="1" applyFill="1" applyBorder="1" applyAlignment="1">
      <alignment horizontal="center" vertical="center" wrapText="1"/>
    </xf>
    <xf numFmtId="0" fontId="89" fillId="0" borderId="7" xfId="1" applyFont="1" applyBorder="1" applyAlignment="1">
      <alignment horizontal="center" vertical="center"/>
    </xf>
    <xf numFmtId="0" fontId="89" fillId="0" borderId="9" xfId="1" applyFont="1" applyBorder="1" applyAlignment="1">
      <alignment horizontal="center" vertical="center"/>
    </xf>
    <xf numFmtId="0" fontId="89" fillId="0" borderId="10" xfId="1" applyFont="1" applyBorder="1" applyAlignment="1">
      <alignment horizontal="center" vertical="center"/>
    </xf>
    <xf numFmtId="0" fontId="87" fillId="0" borderId="7" xfId="1" applyFont="1" applyBorder="1" applyAlignment="1">
      <alignment horizontal="center" vertical="center"/>
    </xf>
    <xf numFmtId="0" fontId="87" fillId="0" borderId="9" xfId="1" applyFont="1" applyBorder="1" applyAlignment="1">
      <alignment horizontal="center" vertical="center"/>
    </xf>
    <xf numFmtId="0" fontId="87" fillId="0" borderId="10" xfId="1" applyFont="1" applyBorder="1" applyAlignment="1">
      <alignment horizontal="center" vertical="center"/>
    </xf>
  </cellXfs>
  <cellStyles count="40">
    <cellStyle name="Date" xfId="8" xr:uid="{00000000-0005-0000-0000-000000000000}"/>
    <cellStyle name="Date 2" xfId="19" xr:uid="{00000000-0005-0000-0000-000001000000}"/>
    <cellStyle name="Date 2 2" xfId="29" xr:uid="{00000000-0005-0000-0000-000002000000}"/>
    <cellStyle name="Date 3" xfId="25" xr:uid="{00000000-0005-0000-0000-000003000000}"/>
    <cellStyle name="Date 4" xfId="37" xr:uid="{00000000-0005-0000-0000-000004000000}"/>
    <cellStyle name="Followed Hyperlink" xfId="13" builtinId="9" hidden="1"/>
    <cellStyle name="Followed Hyperlink" xfId="14" builtinId="9" hidden="1"/>
    <cellStyle name="Followed Hyperlink" xfId="15" builtinId="9" hidden="1"/>
    <cellStyle name="Followed Hyperlink" xfId="16" builtinId="9" hidden="1"/>
    <cellStyle name="Followed Hyperlink" xfId="32" builtinId="9" hidden="1"/>
    <cellStyle name="Followed Hyperlink" xfId="33" builtinId="9" hidden="1"/>
    <cellStyle name="Heading 1" xfId="2" builtinId="16" customBuiltin="1"/>
    <cellStyle name="Heading 1 2" xfId="10" xr:uid="{00000000-0005-0000-0000-00000C000000}"/>
    <cellStyle name="Heading 2" xfId="3" builtinId="17" customBuiltin="1"/>
    <cellStyle name="Heading 4 2" xfId="9" xr:uid="{00000000-0005-0000-0000-00000E000000}"/>
    <cellStyle name="Hours" xfId="7" xr:uid="{00000000-0005-0000-0000-00000F000000}"/>
    <cellStyle name="Hours 2" xfId="21" xr:uid="{00000000-0005-0000-0000-000010000000}"/>
    <cellStyle name="Hours 2 2" xfId="31" xr:uid="{00000000-0005-0000-0000-000011000000}"/>
    <cellStyle name="Hours 3" xfId="24" xr:uid="{00000000-0005-0000-0000-000012000000}"/>
    <cellStyle name="Hours 4" xfId="36" xr:uid="{00000000-0005-0000-0000-000013000000}"/>
    <cellStyle name="Hyperlink" xfId="4" builtinId="8"/>
    <cellStyle name="Normal" xfId="0" builtinId="0" customBuiltin="1"/>
    <cellStyle name="Normal 2" xfId="5" xr:uid="{00000000-0005-0000-0000-000016000000}"/>
    <cellStyle name="Normal 2 2" xfId="17" xr:uid="{00000000-0005-0000-0000-000017000000}"/>
    <cellStyle name="Normal 2 2 2" xfId="27" xr:uid="{00000000-0005-0000-0000-000018000000}"/>
    <cellStyle name="Normal 2 3" xfId="22" xr:uid="{00000000-0005-0000-0000-000019000000}"/>
    <cellStyle name="Normal 2 4" xfId="34" xr:uid="{00000000-0005-0000-0000-00001A000000}"/>
    <cellStyle name="Normal 3" xfId="39" xr:uid="{5E0FCA2D-AF56-4B55-ACAE-5889E4A81E2B}"/>
    <cellStyle name="Phone" xfId="11" xr:uid="{00000000-0005-0000-0000-00001B000000}"/>
    <cellStyle name="Phone 2" xfId="18" xr:uid="{00000000-0005-0000-0000-00001C000000}"/>
    <cellStyle name="Phone 2 2" xfId="28" xr:uid="{00000000-0005-0000-0000-00001D000000}"/>
    <cellStyle name="Phone 3" xfId="26" xr:uid="{00000000-0005-0000-0000-00001E000000}"/>
    <cellStyle name="Phone 4" xfId="38" xr:uid="{00000000-0005-0000-0000-00001F000000}"/>
    <cellStyle name="Time" xfId="6" xr:uid="{00000000-0005-0000-0000-000020000000}"/>
    <cellStyle name="Time 2" xfId="20" xr:uid="{00000000-0005-0000-0000-000021000000}"/>
    <cellStyle name="Time 2 2" xfId="30" xr:uid="{00000000-0005-0000-0000-000022000000}"/>
    <cellStyle name="Time 3" xfId="23" xr:uid="{00000000-0005-0000-0000-000023000000}"/>
    <cellStyle name="Time 4" xfId="35" xr:uid="{00000000-0005-0000-0000-000024000000}"/>
    <cellStyle name="Title" xfId="1" builtinId="15" customBuiltin="1"/>
    <cellStyle name="Title 2" xfId="12" xr:uid="{00000000-0005-0000-0000-000026000000}"/>
  </cellStyles>
  <dxfs count="170">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style="medium">
          <color auto="1"/>
        </right>
        <top/>
        <bottom/>
        <vertical/>
        <horizontal/>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medium">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left/>
        <right style="thick">
          <color auto="1"/>
        </right>
        <top/>
        <bottom/>
      </border>
    </dxf>
    <dxf>
      <font>
        <b val="0"/>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medium">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style="medium">
          <color auto="1"/>
        </right>
        <top/>
        <bottom/>
        <vertical/>
        <horizontal/>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left/>
        <right style="thick">
          <color auto="1"/>
        </right>
        <top/>
        <bottom/>
      </border>
    </dxf>
    <dxf>
      <font>
        <b val="0"/>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medium">
          <color auto="1"/>
        </right>
        <top/>
        <bottom/>
        <vertical/>
        <horizontal/>
      </border>
      <protection locked="0" hidden="0"/>
    </dxf>
    <dxf>
      <font>
        <strike val="0"/>
        <outline val="0"/>
        <shadow val="0"/>
        <u val="none"/>
        <vertAlign val="baseline"/>
        <sz val="13"/>
        <color theme="1"/>
        <name val="Verdana"/>
        <scheme val="minor"/>
      </font>
      <numFmt numFmtId="3" formatCode="#,##0"/>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0"/>
        <color theme="1"/>
        <name val="Verdana"/>
        <scheme val="minor"/>
      </font>
      <numFmt numFmtId="1" formatCode="0"/>
      <alignment horizontal="left" vertical="center" textRotation="0" wrapText="1"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alignment vertical="center" textRotation="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medium">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3"/>
        <color theme="1"/>
        <name val="Verdana"/>
        <scheme val="minor"/>
      </font>
      <numFmt numFmtId="3" formatCode="#,##0"/>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0"/>
        <color theme="1"/>
        <name val="Verdana"/>
        <scheme val="minor"/>
      </font>
      <alignment horizontal="left" vertical="center" textRotation="0" wrapText="1"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alignment vertical="center" textRotation="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z val="11"/>
        <color theme="1"/>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medium">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z val="11"/>
        <color theme="1"/>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theme="1"/>
        <name val="Verdana"/>
        <scheme val="minor"/>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protection locked="0" hidden="0"/>
    </dxf>
    <dxf>
      <font>
        <strike val="0"/>
        <outline val="0"/>
        <shadow val="0"/>
        <u val="none"/>
        <vertAlign val="baseline"/>
        <sz val="14"/>
        <color theme="1"/>
        <name val="Verdana"/>
        <scheme val="minor"/>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medium">
          <color auto="1"/>
        </left>
        <right/>
        <top/>
        <bottom/>
      </border>
    </dxf>
    <dxf>
      <font>
        <strike val="0"/>
        <outline val="0"/>
        <shadow val="0"/>
        <u val="none"/>
        <vertAlign val="baseline"/>
        <sz val="14"/>
        <color theme="1"/>
        <name val="Verdana"/>
        <scheme val="minor"/>
      </font>
      <numFmt numFmtId="4" formatCode="#,##0.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2" formatCode="0.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Verdana"/>
        <scheme val="minor"/>
      </font>
      <fill>
        <patternFill patternType="none">
          <fgColor indexed="64"/>
          <bgColor auto="1"/>
        </patternFill>
      </fill>
    </dxf>
    <dxf>
      <font>
        <b/>
        <strike val="0"/>
        <outline val="0"/>
        <shadow val="0"/>
        <u val="none"/>
        <vertAlign val="baseline"/>
        <sz val="12"/>
        <name val="Calibri"/>
      </font>
      <alignment horizontal="left" vertical="center" textRotation="0" indent="0" justifyLastLine="0" shrinkToFit="0" readingOrder="0"/>
      <protection locked="1" hidden="0"/>
    </dxf>
    <dxf>
      <font>
        <strike val="0"/>
        <outline val="0"/>
        <shadow val="0"/>
        <u val="none"/>
        <vertAlign val="baseline"/>
        <sz val="11"/>
        <color theme="1"/>
        <name val="Calibri"/>
        <family val="2"/>
        <scheme val="none"/>
      </font>
      <numFmt numFmtId="0" formatCode="General"/>
    </dxf>
    <dxf>
      <font>
        <strike val="0"/>
        <outline val="0"/>
        <shadow val="0"/>
        <u val="none"/>
        <vertAlign val="baseline"/>
        <sz val="11"/>
        <color theme="1"/>
        <name val="Calibri"/>
        <family val="2"/>
        <scheme val="none"/>
      </font>
      <numFmt numFmtId="173" formatCode="dddd\ yyyy/mm/dd"/>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border>
        <top style="thin">
          <color theme="2" tint="-0.24994659260841701"/>
        </top>
      </border>
    </dxf>
    <dxf>
      <border>
        <top style="thin">
          <color theme="2" tint="-0.24994659260841701"/>
        </top>
      </border>
    </dxf>
    <dxf>
      <font>
        <color theme="5"/>
      </font>
      <border>
        <bottom style="medium">
          <color theme="2" tint="-0.499984740745262"/>
        </bottom>
      </border>
    </dxf>
    <dxf>
      <font>
        <color theme="4"/>
      </font>
      <fill>
        <patternFill patternType="none">
          <bgColor auto="1"/>
        </patternFill>
      </fill>
      <border diagonalUp="0" diagonalDown="0">
        <left/>
        <right/>
        <top style="thin">
          <color theme="4"/>
        </top>
        <bottom/>
        <vertical/>
        <horizontal/>
      </border>
    </dxf>
    <dxf>
      <border>
        <top style="thin">
          <color theme="2" tint="-0.24994659260841701"/>
        </top>
      </border>
    </dxf>
    <dxf>
      <border>
        <top style="thin">
          <color theme="2" tint="-0.24994659260841701"/>
        </top>
      </border>
    </dxf>
    <dxf>
      <font>
        <color theme="5"/>
      </font>
      <border>
        <bottom style="medium">
          <color theme="2" tint="-0.499984740745262"/>
        </bottom>
      </border>
    </dxf>
    <dxf>
      <font>
        <color theme="4"/>
      </font>
      <fill>
        <patternFill patternType="none">
          <bgColor auto="1"/>
        </patternFill>
      </fill>
      <border diagonalUp="0" diagonalDown="0">
        <left/>
        <right/>
        <top style="thin">
          <color theme="4"/>
        </top>
        <bottom/>
        <vertical/>
        <horizontal/>
      </border>
    </dxf>
    <dxf>
      <border>
        <top style="thin">
          <color theme="2" tint="-0.24994659260841701"/>
        </top>
      </border>
    </dxf>
    <dxf>
      <border>
        <top style="thin">
          <color theme="2" tint="-0.24994659260841701"/>
        </top>
      </border>
    </dxf>
    <dxf>
      <font>
        <color theme="5"/>
      </font>
      <border>
        <bottom style="medium">
          <color theme="2" tint="-0.499984740745262"/>
        </bottom>
      </border>
    </dxf>
    <dxf>
      <font>
        <color theme="4"/>
      </font>
      <fill>
        <patternFill patternType="none">
          <bgColor auto="1"/>
        </patternFill>
      </fill>
      <border diagonalUp="0" diagonalDown="0">
        <left/>
        <right/>
        <top style="thin">
          <color theme="4"/>
        </top>
        <bottom/>
        <vertical/>
        <horizontal/>
      </border>
    </dxf>
  </dxfs>
  <tableStyles count="3" defaultTableStyle="TableStyleMedium2" defaultPivotStyle="PivotStyleLight16">
    <tableStyle name="Time Sheet" pivot="0" count="4" xr9:uid="{00000000-0011-0000-FFFF-FFFF00000000}">
      <tableStyleElement type="wholeTable" dxfId="169"/>
      <tableStyleElement type="headerRow" dxfId="168"/>
      <tableStyleElement type="firstRowStripe" dxfId="167"/>
      <tableStyleElement type="secondRowStripe" dxfId="166"/>
    </tableStyle>
    <tableStyle name="Time Sheet 2" pivot="0" count="4" xr9:uid="{00000000-0011-0000-FFFF-FFFF01000000}">
      <tableStyleElement type="wholeTable" dxfId="165"/>
      <tableStyleElement type="headerRow" dxfId="164"/>
      <tableStyleElement type="firstRowStripe" dxfId="163"/>
      <tableStyleElement type="secondRowStripe" dxfId="162"/>
    </tableStyle>
    <tableStyle name="Time Sheet 3" pivot="0" count="4" xr9:uid="{00000000-0011-0000-FFFF-FFFF02000000}">
      <tableStyleElement type="wholeTable" dxfId="161"/>
      <tableStyleElement type="headerRow" dxfId="160"/>
      <tableStyleElement type="firstRowStripe" dxfId="159"/>
      <tableStyleElement type="secondRowStripe" dxfId="1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3" Type="http://schemas.openxmlformats.org/officeDocument/2006/relationships/hyperlink" Target="#September!A1"/><Relationship Id="rId18" Type="http://schemas.openxmlformats.org/officeDocument/2006/relationships/hyperlink" Target="#February!A1"/><Relationship Id="rId26" Type="http://schemas.openxmlformats.org/officeDocument/2006/relationships/hyperlink" Target="#'Long Summary'!A1"/><Relationship Id="rId39" Type="http://schemas.openxmlformats.org/officeDocument/2006/relationships/image" Target="../media/image11.jpeg"/><Relationship Id="rId21" Type="http://schemas.openxmlformats.org/officeDocument/2006/relationships/hyperlink" Target="#May!A1"/><Relationship Id="rId34" Type="http://schemas.openxmlformats.org/officeDocument/2006/relationships/image" Target="../media/image9.jpeg"/><Relationship Id="rId42" Type="http://schemas.openxmlformats.org/officeDocument/2006/relationships/hyperlink" Target="#'Early Dismissal 2'!A1"/><Relationship Id="rId7" Type="http://schemas.openxmlformats.org/officeDocument/2006/relationships/hyperlink" Target="#'Fri-Day 5'!A1"/><Relationship Id="rId2" Type="http://schemas.openxmlformats.org/officeDocument/2006/relationships/image" Target="../media/image1.png"/><Relationship Id="rId16" Type="http://schemas.openxmlformats.org/officeDocument/2006/relationships/hyperlink" Target="#December!A1"/><Relationship Id="rId20" Type="http://schemas.openxmlformats.org/officeDocument/2006/relationships/hyperlink" Target="#April!A1"/><Relationship Id="rId29" Type="http://schemas.openxmlformats.org/officeDocument/2006/relationships/hyperlink" Target="#'Volunteering Def''n'!A1"/><Relationship Id="rId41" Type="http://schemas.openxmlformats.org/officeDocument/2006/relationships/image" Target="../media/image12.jpeg"/><Relationship Id="rId1" Type="http://schemas.openxmlformats.org/officeDocument/2006/relationships/hyperlink" Target="#August!A1"/><Relationship Id="rId6" Type="http://schemas.openxmlformats.org/officeDocument/2006/relationships/image" Target="../media/image3.jpeg"/><Relationship Id="rId11" Type="http://schemas.openxmlformats.org/officeDocument/2006/relationships/hyperlink" Target="#'Extra Day A'!A1"/><Relationship Id="rId24" Type="http://schemas.openxmlformats.org/officeDocument/2006/relationships/hyperlink" Target="#'Brief Summary'!A1"/><Relationship Id="rId32" Type="http://schemas.openxmlformats.org/officeDocument/2006/relationships/hyperlink" Target="#'Calculating PT FTE'!A1"/><Relationship Id="rId37" Type="http://schemas.openxmlformats.org/officeDocument/2006/relationships/image" Target="../media/image10.jpeg"/><Relationship Id="rId40" Type="http://schemas.openxmlformats.org/officeDocument/2006/relationships/hyperlink" Target="#'Early Dismissal 1'!A1"/><Relationship Id="rId5" Type="http://schemas.openxmlformats.org/officeDocument/2006/relationships/hyperlink" Target="#'Wed-Day 3'!A1"/><Relationship Id="rId15" Type="http://schemas.openxmlformats.org/officeDocument/2006/relationships/hyperlink" Target="#November!A1"/><Relationship Id="rId23" Type="http://schemas.openxmlformats.org/officeDocument/2006/relationships/hyperlink" Target="#July!A1"/><Relationship Id="rId28" Type="http://schemas.openxmlformats.org/officeDocument/2006/relationships/image" Target="../media/image8.jpeg"/><Relationship Id="rId36" Type="http://schemas.openxmlformats.org/officeDocument/2006/relationships/hyperlink" Target="#'Extra Day B'!A1"/><Relationship Id="rId10" Type="http://schemas.openxmlformats.org/officeDocument/2006/relationships/image" Target="../media/image5.jpeg"/><Relationship Id="rId19" Type="http://schemas.openxmlformats.org/officeDocument/2006/relationships/hyperlink" Target="#March!A1"/><Relationship Id="rId31" Type="http://schemas.openxmlformats.org/officeDocument/2006/relationships/hyperlink" Target="#'Instructional Def''n'!A1"/><Relationship Id="rId4" Type="http://schemas.openxmlformats.org/officeDocument/2006/relationships/image" Target="../media/image2.jpeg"/><Relationship Id="rId9" Type="http://schemas.openxmlformats.org/officeDocument/2006/relationships/hyperlink" Target="#'Day 6'!A1"/><Relationship Id="rId14" Type="http://schemas.openxmlformats.org/officeDocument/2006/relationships/hyperlink" Target="#October!A1"/><Relationship Id="rId22" Type="http://schemas.openxmlformats.org/officeDocument/2006/relationships/hyperlink" Target="#June!A1"/><Relationship Id="rId27" Type="http://schemas.openxmlformats.org/officeDocument/2006/relationships/hyperlink" Target="#'Detailed Summary'!A1"/><Relationship Id="rId30" Type="http://schemas.openxmlformats.org/officeDocument/2006/relationships/hyperlink" Target="#'Assignable Def''n'!A1"/><Relationship Id="rId35" Type="http://schemas.openxmlformats.org/officeDocument/2006/relationships/hyperlink" Target="#'Thu-Day 4'!A1"/><Relationship Id="rId43" Type="http://schemas.openxmlformats.org/officeDocument/2006/relationships/image" Target="../media/image13.jpeg"/><Relationship Id="rId8" Type="http://schemas.openxmlformats.org/officeDocument/2006/relationships/image" Target="../media/image4.jpeg"/><Relationship Id="rId3" Type="http://schemas.openxmlformats.org/officeDocument/2006/relationships/hyperlink" Target="#'Tue-Day 2'!A1"/><Relationship Id="rId12" Type="http://schemas.openxmlformats.org/officeDocument/2006/relationships/image" Target="../media/image6.jpeg"/><Relationship Id="rId17" Type="http://schemas.openxmlformats.org/officeDocument/2006/relationships/hyperlink" Target="#January!A1"/><Relationship Id="rId25" Type="http://schemas.openxmlformats.org/officeDocument/2006/relationships/image" Target="../media/image7.jpeg"/><Relationship Id="rId33" Type="http://schemas.openxmlformats.org/officeDocument/2006/relationships/hyperlink" Target="#'Mon-Day 1'!A1"/><Relationship Id="rId38" Type="http://schemas.openxmlformats.org/officeDocument/2006/relationships/hyperlink" Target="#'Extra Day C'!A1"/></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9.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1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1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1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0</xdr:col>
      <xdr:colOff>716280</xdr:colOff>
      <xdr:row>0</xdr:row>
      <xdr:rowOff>152400</xdr:rowOff>
    </xdr:from>
    <xdr:to>
      <xdr:col>7</xdr:col>
      <xdr:colOff>320040</xdr:colOff>
      <xdr:row>13</xdr:row>
      <xdr:rowOff>30480</xdr:rowOff>
    </xdr:to>
    <xdr:sp macro="" textlink="">
      <xdr:nvSpPr>
        <xdr:cNvPr id="2" name="TextBox 1">
          <a:extLst>
            <a:ext uri="{FF2B5EF4-FFF2-40B4-BE49-F238E27FC236}">
              <a16:creationId xmlns:a16="http://schemas.microsoft.com/office/drawing/2014/main" id="{AE83562B-9417-4150-B262-C1DC4748C292}"/>
            </a:ext>
          </a:extLst>
        </xdr:cNvPr>
        <xdr:cNvSpPr txBox="1"/>
      </xdr:nvSpPr>
      <xdr:spPr>
        <a:xfrm>
          <a:off x="716280" y="152400"/>
          <a:ext cx="472440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Courier New" panose="02070309020205020404" pitchFamily="49" charset="0"/>
              <a:cs typeface="Courier New" panose="02070309020205020404" pitchFamily="49" charset="0"/>
            </a:rPr>
            <a:t>Set the year that you want to</a:t>
          </a:r>
          <a:r>
            <a:rPr lang="en-CA" sz="1100" baseline="0">
              <a:latin typeface="Courier New" panose="02070309020205020404" pitchFamily="49" charset="0"/>
              <a:cs typeface="Courier New" panose="02070309020205020404" pitchFamily="49" charset="0"/>
            </a:rPr>
            <a:t> start in the cell to the right. This will set the dates for each month in the calendar.For example, to set this up for the 2024-25 school year, put 2024 in Cell J2. Enter pertinant holidays for the coming year to the table to the right.</a:t>
          </a:r>
        </a:p>
        <a:p>
          <a:endParaRPr lang="en-CA" sz="1100" baseline="0">
            <a:latin typeface="Courier New" panose="02070309020205020404" pitchFamily="49" charset="0"/>
            <a:cs typeface="Courier New" panose="02070309020205020404" pitchFamily="49" charset="0"/>
          </a:endParaRPr>
        </a:p>
        <a:p>
          <a:r>
            <a:rPr lang="en-CA" sz="1100" baseline="0">
              <a:latin typeface="Courier New" panose="02070309020205020404" pitchFamily="49" charset="0"/>
              <a:cs typeface="Courier New" panose="02070309020205020404" pitchFamily="49" charset="0"/>
            </a:rPr>
            <a:t>Go through the list of dates in the table to the right and add the holidays in the relevant dates.</a:t>
          </a:r>
        </a:p>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287343</xdr:colOff>
      <xdr:row>31</xdr:row>
      <xdr:rowOff>158730</xdr:rowOff>
    </xdr:from>
    <xdr:to>
      <xdr:col>2</xdr:col>
      <xdr:colOff>144468</xdr:colOff>
      <xdr:row>41</xdr:row>
      <xdr:rowOff>3155</xdr:rowOff>
    </xdr:to>
    <xdr:grpSp>
      <xdr:nvGrpSpPr>
        <xdr:cNvPr id="2" name="Group 1">
          <a:hlinkClick xmlns:r="http://schemas.openxmlformats.org/officeDocument/2006/relationships" r:id="rId1"/>
          <a:extLst>
            <a:ext uri="{FF2B5EF4-FFF2-40B4-BE49-F238E27FC236}">
              <a16:creationId xmlns:a16="http://schemas.microsoft.com/office/drawing/2014/main" id="{DC0B5CDE-633C-41CB-9105-B0B2D76D3CE8}"/>
            </a:ext>
          </a:extLst>
        </xdr:cNvPr>
        <xdr:cNvGrpSpPr/>
      </xdr:nvGrpSpPr>
      <xdr:grpSpPr>
        <a:xfrm>
          <a:off x="287343" y="6540480"/>
          <a:ext cx="1295400" cy="1558925"/>
          <a:chOff x="104775" y="5038725"/>
          <a:chExt cx="1228725" cy="1476375"/>
        </a:xfrm>
      </xdr:grpSpPr>
      <xdr:pic>
        <xdr:nvPicPr>
          <xdr:cNvPr id="3" name="Picture 2" descr="2020 Christian Calendar – Christian Religious Festival Calendar 2020">
            <a:extLst>
              <a:ext uri="{FF2B5EF4-FFF2-40B4-BE49-F238E27FC236}">
                <a16:creationId xmlns:a16="http://schemas.microsoft.com/office/drawing/2014/main" id="{57DC43B3-9692-406C-817A-8CF0AD99196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 Box 2">
            <a:extLst>
              <a:ext uri="{FF2B5EF4-FFF2-40B4-BE49-F238E27FC236}">
                <a16:creationId xmlns:a16="http://schemas.microsoft.com/office/drawing/2014/main" id="{95B1B749-F380-47F3-88AC-074AC37F59F6}"/>
              </a:ext>
            </a:extLst>
          </xdr:cNvPr>
          <xdr:cNvSpPr txBox="1">
            <a:spLocks noChangeArrowheads="1"/>
          </xdr:cNvSpPr>
        </xdr:nvSpPr>
        <xdr:spPr bwMode="auto">
          <a:xfrm>
            <a:off x="228600" y="5038725"/>
            <a:ext cx="971550" cy="257175"/>
          </a:xfrm>
          <a:prstGeom prst="rect">
            <a:avLst/>
          </a:prstGeom>
          <a:solidFill>
            <a:schemeClr val="bg2">
              <a:lumMod val="5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AUGUST</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xdr:col>
      <xdr:colOff>451469</xdr:colOff>
      <xdr:row>17</xdr:row>
      <xdr:rowOff>15557</xdr:rowOff>
    </xdr:from>
    <xdr:to>
      <xdr:col>3</xdr:col>
      <xdr:colOff>7931</xdr:colOff>
      <xdr:row>23</xdr:row>
      <xdr:rowOff>71439</xdr:rowOff>
    </xdr:to>
    <xdr:grpSp>
      <xdr:nvGrpSpPr>
        <xdr:cNvPr id="95" name="Group 94">
          <a:hlinkClick xmlns:r="http://schemas.openxmlformats.org/officeDocument/2006/relationships" r:id="rId3"/>
          <a:extLst>
            <a:ext uri="{FF2B5EF4-FFF2-40B4-BE49-F238E27FC236}">
              <a16:creationId xmlns:a16="http://schemas.microsoft.com/office/drawing/2014/main" id="{074C20C9-6762-4B38-BFD0-975B2261D570}"/>
            </a:ext>
          </a:extLst>
        </xdr:cNvPr>
        <xdr:cNvGrpSpPr/>
      </xdr:nvGrpSpPr>
      <xdr:grpSpPr>
        <a:xfrm>
          <a:off x="1127744" y="3997007"/>
          <a:ext cx="994737" cy="1084582"/>
          <a:chOff x="1491286" y="3627119"/>
          <a:chExt cx="1001087" cy="1103632"/>
        </a:xfrm>
      </xdr:grpSpPr>
      <xdr:pic>
        <xdr:nvPicPr>
          <xdr:cNvPr id="9" name="Picture 8" descr="TIMETABLE - OAK BAY HIGH SCHOOL CHOIR">
            <a:extLst>
              <a:ext uri="{FF2B5EF4-FFF2-40B4-BE49-F238E27FC236}">
                <a16:creationId xmlns:a16="http://schemas.microsoft.com/office/drawing/2014/main" id="{0B29D394-BF2F-4E7D-9C78-5C05FE44D4C7}"/>
              </a:ext>
            </a:extLst>
          </xdr:cNvPr>
          <xdr:cNvPicPr/>
        </xdr:nvPicPr>
        <xdr:blipFill rotWithShape="1">
          <a:blip xmlns:r="http://schemas.openxmlformats.org/officeDocument/2006/relationships" r:embed="rId4" cstate="hqprint">
            <a:extLst>
              <a:ext uri="{28A0092B-C50C-407E-A947-70E740481C1C}">
                <a14:useLocalDpi xmlns:a14="http://schemas.microsoft.com/office/drawing/2010/main" val="0"/>
              </a:ext>
            </a:extLst>
          </a:blip>
          <a:srcRect l="5825" t="14750" r="8252" b="19625"/>
          <a:stretch/>
        </xdr:blipFill>
        <xdr:spPr bwMode="auto">
          <a:xfrm>
            <a:off x="1491286" y="3902391"/>
            <a:ext cx="1001087" cy="828360"/>
          </a:xfrm>
          <a:prstGeom prst="rect">
            <a:avLst/>
          </a:prstGeom>
          <a:noFill/>
          <a:ln>
            <a:noFill/>
          </a:ln>
          <a:extLst>
            <a:ext uri="{53640926-AAD7-44D8-BBD7-CCE9431645EC}">
              <a14:shadowObscured xmlns:a14="http://schemas.microsoft.com/office/drawing/2010/main"/>
            </a:ext>
          </a:extLst>
        </xdr:spPr>
      </xdr:pic>
      <xdr:sp macro="" textlink="">
        <xdr:nvSpPr>
          <xdr:cNvPr id="10" name="Text Box 2">
            <a:extLst>
              <a:ext uri="{FF2B5EF4-FFF2-40B4-BE49-F238E27FC236}">
                <a16:creationId xmlns:a16="http://schemas.microsoft.com/office/drawing/2014/main" id="{019B8A64-82D6-42B2-92C2-CDC7285647E8}"/>
              </a:ext>
            </a:extLst>
          </xdr:cNvPr>
          <xdr:cNvSpPr txBox="1">
            <a:spLocks noChangeArrowheads="1"/>
          </xdr:cNvSpPr>
        </xdr:nvSpPr>
        <xdr:spPr bwMode="auto">
          <a:xfrm>
            <a:off x="1608003" y="3627119"/>
            <a:ext cx="765310" cy="262256"/>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TUESDAY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3</xdr:col>
      <xdr:colOff>35757</xdr:colOff>
      <xdr:row>17</xdr:row>
      <xdr:rowOff>7618</xdr:rowOff>
    </xdr:from>
    <xdr:to>
      <xdr:col>4</xdr:col>
      <xdr:colOff>341314</xdr:colOff>
      <xdr:row>23</xdr:row>
      <xdr:rowOff>87312</xdr:rowOff>
    </xdr:to>
    <xdr:grpSp>
      <xdr:nvGrpSpPr>
        <xdr:cNvPr id="98" name="Group 97">
          <a:hlinkClick xmlns:r="http://schemas.openxmlformats.org/officeDocument/2006/relationships" r:id="rId5"/>
          <a:extLst>
            <a:ext uri="{FF2B5EF4-FFF2-40B4-BE49-F238E27FC236}">
              <a16:creationId xmlns:a16="http://schemas.microsoft.com/office/drawing/2014/main" id="{1AC9BB83-1E4C-44EF-ADB7-D08A2DF48C5E}"/>
            </a:ext>
          </a:extLst>
        </xdr:cNvPr>
        <xdr:cNvGrpSpPr/>
      </xdr:nvGrpSpPr>
      <xdr:grpSpPr>
        <a:xfrm>
          <a:off x="2150307" y="3989068"/>
          <a:ext cx="981832" cy="1108394"/>
          <a:chOff x="2210631" y="3627119"/>
          <a:chExt cx="988182" cy="1127444"/>
        </a:xfrm>
      </xdr:grpSpPr>
      <xdr:pic>
        <xdr:nvPicPr>
          <xdr:cNvPr id="12" name="Picture 11" descr="TIMETABLE - OAK BAY HIGH SCHOOL CHOIR">
            <a:extLst>
              <a:ext uri="{FF2B5EF4-FFF2-40B4-BE49-F238E27FC236}">
                <a16:creationId xmlns:a16="http://schemas.microsoft.com/office/drawing/2014/main" id="{057AC71B-37B8-4AAF-ACF1-27E08531BDA7}"/>
              </a:ext>
            </a:extLst>
          </xdr:cNvPr>
          <xdr:cNvPicPr/>
        </xdr:nvPicPr>
        <xdr:blipFill rotWithShape="1">
          <a:blip xmlns:r="http://schemas.openxmlformats.org/officeDocument/2006/relationships" r:embed="rId6" cstate="hqprint">
            <a:extLst>
              <a:ext uri="{28A0092B-C50C-407E-A947-70E740481C1C}">
                <a14:useLocalDpi xmlns:a14="http://schemas.microsoft.com/office/drawing/2010/main" val="0"/>
              </a:ext>
            </a:extLst>
          </a:blip>
          <a:srcRect l="5825" t="14750" r="8252" b="19625"/>
          <a:stretch/>
        </xdr:blipFill>
        <xdr:spPr bwMode="auto">
          <a:xfrm>
            <a:off x="2210631" y="3910329"/>
            <a:ext cx="988182" cy="844234"/>
          </a:xfrm>
          <a:prstGeom prst="rect">
            <a:avLst/>
          </a:prstGeom>
          <a:noFill/>
          <a:ln>
            <a:noFill/>
          </a:ln>
          <a:extLst>
            <a:ext uri="{53640926-AAD7-44D8-BBD7-CCE9431645EC}">
              <a14:shadowObscured xmlns:a14="http://schemas.microsoft.com/office/drawing/2010/main"/>
            </a:ext>
          </a:extLst>
        </xdr:spPr>
      </xdr:pic>
      <xdr:sp macro="" textlink="">
        <xdr:nvSpPr>
          <xdr:cNvPr id="13" name="Text Box 2">
            <a:extLst>
              <a:ext uri="{FF2B5EF4-FFF2-40B4-BE49-F238E27FC236}">
                <a16:creationId xmlns:a16="http://schemas.microsoft.com/office/drawing/2014/main" id="{E24E2165-D72F-476B-8356-40099BEB5DE0}"/>
              </a:ext>
            </a:extLst>
          </xdr:cNvPr>
          <xdr:cNvSpPr txBox="1">
            <a:spLocks noChangeArrowheads="1"/>
          </xdr:cNvSpPr>
        </xdr:nvSpPr>
        <xdr:spPr bwMode="auto">
          <a:xfrm>
            <a:off x="2227996" y="3627119"/>
            <a:ext cx="954942" cy="262256"/>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WEDNESDAY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6</xdr:col>
      <xdr:colOff>23813</xdr:colOff>
      <xdr:row>17</xdr:row>
      <xdr:rowOff>15575</xdr:rowOff>
    </xdr:from>
    <xdr:to>
      <xdr:col>7</xdr:col>
      <xdr:colOff>300036</xdr:colOff>
      <xdr:row>23</xdr:row>
      <xdr:rowOff>111125</xdr:rowOff>
    </xdr:to>
    <xdr:grpSp>
      <xdr:nvGrpSpPr>
        <xdr:cNvPr id="105" name="Group 104">
          <a:hlinkClick xmlns:r="http://schemas.openxmlformats.org/officeDocument/2006/relationships" r:id="rId7"/>
          <a:extLst>
            <a:ext uri="{FF2B5EF4-FFF2-40B4-BE49-F238E27FC236}">
              <a16:creationId xmlns:a16="http://schemas.microsoft.com/office/drawing/2014/main" id="{19759EB5-1A96-499D-AEC6-4553239DD710}"/>
            </a:ext>
          </a:extLst>
        </xdr:cNvPr>
        <xdr:cNvGrpSpPr/>
      </xdr:nvGrpSpPr>
      <xdr:grpSpPr>
        <a:xfrm>
          <a:off x="4167188" y="3997025"/>
          <a:ext cx="952498" cy="1124250"/>
          <a:chOff x="4198938" y="3635075"/>
          <a:chExt cx="958848" cy="1143300"/>
        </a:xfrm>
      </xdr:grpSpPr>
      <xdr:pic>
        <xdr:nvPicPr>
          <xdr:cNvPr id="18" name="Picture 17" descr="TIMETABLE - OAK BAY HIGH SCHOOL CHOIR">
            <a:extLst>
              <a:ext uri="{FF2B5EF4-FFF2-40B4-BE49-F238E27FC236}">
                <a16:creationId xmlns:a16="http://schemas.microsoft.com/office/drawing/2014/main" id="{242DC31C-4960-4F5C-A11F-114B73E70E26}"/>
              </a:ext>
            </a:extLst>
          </xdr:cNvPr>
          <xdr:cNvPicPr/>
        </xdr:nvPicPr>
        <xdr:blipFill rotWithShape="1">
          <a:blip xmlns:r="http://schemas.openxmlformats.org/officeDocument/2006/relationships" r:embed="rId8" cstate="hqprint">
            <a:extLst>
              <a:ext uri="{28A0092B-C50C-407E-A947-70E740481C1C}">
                <a14:useLocalDpi xmlns:a14="http://schemas.microsoft.com/office/drawing/2010/main" val="0"/>
              </a:ext>
            </a:extLst>
          </a:blip>
          <a:srcRect l="5825" t="14750" r="8252" b="19625"/>
          <a:stretch/>
        </xdr:blipFill>
        <xdr:spPr bwMode="auto">
          <a:xfrm>
            <a:off x="4198938" y="3902992"/>
            <a:ext cx="958848" cy="875383"/>
          </a:xfrm>
          <a:prstGeom prst="rect">
            <a:avLst/>
          </a:prstGeom>
          <a:noFill/>
          <a:ln>
            <a:noFill/>
          </a:ln>
          <a:extLst>
            <a:ext uri="{53640926-AAD7-44D8-BBD7-CCE9431645EC}">
              <a14:shadowObscured xmlns:a14="http://schemas.microsoft.com/office/drawing/2010/main"/>
            </a:ext>
          </a:extLst>
        </xdr:spPr>
      </xdr:pic>
      <xdr:sp macro="" textlink="">
        <xdr:nvSpPr>
          <xdr:cNvPr id="19" name="Text Box 2">
            <a:hlinkClick xmlns:r="http://schemas.openxmlformats.org/officeDocument/2006/relationships" r:id="rId7"/>
            <a:extLst>
              <a:ext uri="{FF2B5EF4-FFF2-40B4-BE49-F238E27FC236}">
                <a16:creationId xmlns:a16="http://schemas.microsoft.com/office/drawing/2014/main" id="{C408394E-B633-4768-8FA9-A7C773E1ECF8}"/>
              </a:ext>
            </a:extLst>
          </xdr:cNvPr>
          <xdr:cNvSpPr txBox="1">
            <a:spLocks noChangeArrowheads="1"/>
          </xdr:cNvSpPr>
        </xdr:nvSpPr>
        <xdr:spPr bwMode="auto">
          <a:xfrm>
            <a:off x="4317273" y="3635075"/>
            <a:ext cx="726444" cy="252042"/>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FRIDAY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7</xdr:col>
      <xdr:colOff>330202</xdr:colOff>
      <xdr:row>17</xdr:row>
      <xdr:rowOff>7637</xdr:rowOff>
    </xdr:from>
    <xdr:to>
      <xdr:col>8</xdr:col>
      <xdr:colOff>759681</xdr:colOff>
      <xdr:row>23</xdr:row>
      <xdr:rowOff>111125</xdr:rowOff>
    </xdr:to>
    <xdr:grpSp>
      <xdr:nvGrpSpPr>
        <xdr:cNvPr id="106" name="Group 105">
          <a:hlinkClick xmlns:r="http://schemas.openxmlformats.org/officeDocument/2006/relationships" r:id="rId9"/>
          <a:extLst>
            <a:ext uri="{FF2B5EF4-FFF2-40B4-BE49-F238E27FC236}">
              <a16:creationId xmlns:a16="http://schemas.microsoft.com/office/drawing/2014/main" id="{BA98D2B7-3CFA-44FD-8B7E-2FD850AC0F39}"/>
            </a:ext>
          </a:extLst>
        </xdr:cNvPr>
        <xdr:cNvGrpSpPr/>
      </xdr:nvGrpSpPr>
      <xdr:grpSpPr>
        <a:xfrm>
          <a:off x="5149852" y="3989087"/>
          <a:ext cx="1229579" cy="1132188"/>
          <a:chOff x="5187952" y="3627137"/>
          <a:chExt cx="961292" cy="1151238"/>
        </a:xfrm>
      </xdr:grpSpPr>
      <xdr:pic>
        <xdr:nvPicPr>
          <xdr:cNvPr id="21" name="Picture 20" descr="TIMETABLE - OAK BAY HIGH SCHOOL CHOIR">
            <a:extLst>
              <a:ext uri="{FF2B5EF4-FFF2-40B4-BE49-F238E27FC236}">
                <a16:creationId xmlns:a16="http://schemas.microsoft.com/office/drawing/2014/main" id="{49A3FDE8-E31A-4340-BFD7-2F8E4467DF92}"/>
              </a:ext>
            </a:extLst>
          </xdr:cNvPr>
          <xdr:cNvPicPr/>
        </xdr:nvPicPr>
        <xdr:blipFill rotWithShape="1">
          <a:blip xmlns:r="http://schemas.openxmlformats.org/officeDocument/2006/relationships" r:embed="rId10" cstate="hqprint">
            <a:extLst>
              <a:ext uri="{28A0092B-C50C-407E-A947-70E740481C1C}">
                <a14:useLocalDpi xmlns:a14="http://schemas.microsoft.com/office/drawing/2010/main" val="0"/>
              </a:ext>
            </a:extLst>
          </a:blip>
          <a:srcRect l="5825" t="14750" r="8252" b="19625"/>
          <a:stretch/>
        </xdr:blipFill>
        <xdr:spPr bwMode="auto">
          <a:xfrm>
            <a:off x="5187952" y="3895055"/>
            <a:ext cx="961292" cy="883320"/>
          </a:xfrm>
          <a:prstGeom prst="rect">
            <a:avLst/>
          </a:prstGeom>
          <a:noFill/>
          <a:ln>
            <a:noFill/>
          </a:ln>
          <a:extLst>
            <a:ext uri="{53640926-AAD7-44D8-BBD7-CCE9431645EC}">
              <a14:shadowObscured xmlns:a14="http://schemas.microsoft.com/office/drawing/2010/main"/>
            </a:ext>
          </a:extLst>
        </xdr:spPr>
      </xdr:pic>
      <xdr:sp macro="" textlink="">
        <xdr:nvSpPr>
          <xdr:cNvPr id="22" name="Text Box 2">
            <a:hlinkClick xmlns:r="http://schemas.openxmlformats.org/officeDocument/2006/relationships" r:id="rId9"/>
            <a:extLst>
              <a:ext uri="{FF2B5EF4-FFF2-40B4-BE49-F238E27FC236}">
                <a16:creationId xmlns:a16="http://schemas.microsoft.com/office/drawing/2014/main" id="{C0A1678E-CF1E-4BD7-B6B7-1012642385D3}"/>
              </a:ext>
            </a:extLst>
          </xdr:cNvPr>
          <xdr:cNvSpPr txBox="1">
            <a:spLocks noChangeArrowheads="1"/>
          </xdr:cNvSpPr>
        </xdr:nvSpPr>
        <xdr:spPr bwMode="auto">
          <a:xfrm>
            <a:off x="5298713" y="3627137"/>
            <a:ext cx="728296" cy="252042"/>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DAY 6</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192089</xdr:colOff>
      <xdr:row>24</xdr:row>
      <xdr:rowOff>100406</xdr:rowOff>
    </xdr:from>
    <xdr:to>
      <xdr:col>1</xdr:col>
      <xdr:colOff>492127</xdr:colOff>
      <xdr:row>30</xdr:row>
      <xdr:rowOff>55562</xdr:rowOff>
    </xdr:to>
    <xdr:grpSp>
      <xdr:nvGrpSpPr>
        <xdr:cNvPr id="111" name="Group 110">
          <a:hlinkClick xmlns:r="http://schemas.openxmlformats.org/officeDocument/2006/relationships" r:id="rId11"/>
          <a:extLst>
            <a:ext uri="{FF2B5EF4-FFF2-40B4-BE49-F238E27FC236}">
              <a16:creationId xmlns:a16="http://schemas.microsoft.com/office/drawing/2014/main" id="{5C68D740-85ED-4DAA-B1F3-F08622D52555}"/>
            </a:ext>
          </a:extLst>
        </xdr:cNvPr>
        <xdr:cNvGrpSpPr/>
      </xdr:nvGrpSpPr>
      <xdr:grpSpPr>
        <a:xfrm>
          <a:off x="192089" y="5282006"/>
          <a:ext cx="976313" cy="983856"/>
          <a:chOff x="620712" y="4966093"/>
          <a:chExt cx="982663" cy="1002906"/>
        </a:xfrm>
      </xdr:grpSpPr>
      <xdr:pic>
        <xdr:nvPicPr>
          <xdr:cNvPr id="24" name="Picture 23" descr="TIMETABLE - OAK BAY HIGH SCHOOL CHOIR">
            <a:extLst>
              <a:ext uri="{FF2B5EF4-FFF2-40B4-BE49-F238E27FC236}">
                <a16:creationId xmlns:a16="http://schemas.microsoft.com/office/drawing/2014/main" id="{45102B11-3D8F-4FF1-977D-3E698B54EE2A}"/>
              </a:ext>
            </a:extLst>
          </xdr:cNvPr>
          <xdr:cNvPicPr/>
        </xdr:nvPicPr>
        <xdr:blipFill rotWithShape="1">
          <a:blip xmlns:r="http://schemas.openxmlformats.org/officeDocument/2006/relationships" r:embed="rId12" cstate="hqprint">
            <a:extLst>
              <a:ext uri="{28A0092B-C50C-407E-A947-70E740481C1C}">
                <a14:useLocalDpi xmlns:a14="http://schemas.microsoft.com/office/drawing/2010/main" val="0"/>
              </a:ext>
            </a:extLst>
          </a:blip>
          <a:srcRect l="5825" t="14750" r="8252" b="19625"/>
          <a:stretch/>
        </xdr:blipFill>
        <xdr:spPr bwMode="auto">
          <a:xfrm>
            <a:off x="620712" y="5198530"/>
            <a:ext cx="982663" cy="770469"/>
          </a:xfrm>
          <a:prstGeom prst="rect">
            <a:avLst/>
          </a:prstGeom>
          <a:noFill/>
          <a:ln>
            <a:noFill/>
          </a:ln>
          <a:extLst>
            <a:ext uri="{53640926-AAD7-44D8-BBD7-CCE9431645EC}">
              <a14:shadowObscured xmlns:a14="http://schemas.microsoft.com/office/drawing/2010/main"/>
            </a:ext>
          </a:extLst>
        </xdr:spPr>
      </xdr:pic>
      <xdr:sp macro="" textlink="">
        <xdr:nvSpPr>
          <xdr:cNvPr id="25" name="Text Box 2">
            <a:extLst>
              <a:ext uri="{FF2B5EF4-FFF2-40B4-BE49-F238E27FC236}">
                <a16:creationId xmlns:a16="http://schemas.microsoft.com/office/drawing/2014/main" id="{705C0CF1-6E48-46AC-9F18-53873C080CC3}"/>
              </a:ext>
            </a:extLst>
          </xdr:cNvPr>
          <xdr:cNvSpPr txBox="1">
            <a:spLocks noChangeArrowheads="1"/>
          </xdr:cNvSpPr>
        </xdr:nvSpPr>
        <xdr:spPr bwMode="auto">
          <a:xfrm>
            <a:off x="621107" y="4966093"/>
            <a:ext cx="966393" cy="216563"/>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EXTRA DAY A</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384186</xdr:colOff>
      <xdr:row>31</xdr:row>
      <xdr:rowOff>152382</xdr:rowOff>
    </xdr:from>
    <xdr:to>
      <xdr:col>4</xdr:col>
      <xdr:colOff>244486</xdr:colOff>
      <xdr:row>40</xdr:row>
      <xdr:rowOff>171432</xdr:rowOff>
    </xdr:to>
    <xdr:grpSp>
      <xdr:nvGrpSpPr>
        <xdr:cNvPr id="38" name="Group 37">
          <a:hlinkClick xmlns:r="http://schemas.openxmlformats.org/officeDocument/2006/relationships" r:id="rId13"/>
          <a:extLst>
            <a:ext uri="{FF2B5EF4-FFF2-40B4-BE49-F238E27FC236}">
              <a16:creationId xmlns:a16="http://schemas.microsoft.com/office/drawing/2014/main" id="{A320638A-346C-41C7-8D69-C36DAD7F5D2C}"/>
            </a:ext>
          </a:extLst>
        </xdr:cNvPr>
        <xdr:cNvGrpSpPr/>
      </xdr:nvGrpSpPr>
      <xdr:grpSpPr>
        <a:xfrm>
          <a:off x="1822461" y="6534132"/>
          <a:ext cx="1212850" cy="1562100"/>
          <a:chOff x="104775" y="5038725"/>
          <a:chExt cx="1228725" cy="1476375"/>
        </a:xfrm>
      </xdr:grpSpPr>
      <xdr:pic>
        <xdr:nvPicPr>
          <xdr:cNvPr id="39" name="Picture 38" descr="2020 Christian Calendar – Christian Religious Festival Calendar 2020">
            <a:extLst>
              <a:ext uri="{FF2B5EF4-FFF2-40B4-BE49-F238E27FC236}">
                <a16:creationId xmlns:a16="http://schemas.microsoft.com/office/drawing/2014/main" id="{3BAE6D5D-2A18-472D-B7E6-7D80159567D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0" name="Text Box 2">
            <a:extLst>
              <a:ext uri="{FF2B5EF4-FFF2-40B4-BE49-F238E27FC236}">
                <a16:creationId xmlns:a16="http://schemas.microsoft.com/office/drawing/2014/main" id="{94BC0AA1-A7D7-43B7-B19B-B214BE93248E}"/>
              </a:ext>
            </a:extLst>
          </xdr:cNvPr>
          <xdr:cNvSpPr txBox="1">
            <a:spLocks noChangeArrowheads="1"/>
          </xdr:cNvSpPr>
        </xdr:nvSpPr>
        <xdr:spPr bwMode="auto">
          <a:xfrm>
            <a:off x="228600" y="5038725"/>
            <a:ext cx="971550" cy="257175"/>
          </a:xfrm>
          <a:prstGeom prst="rect">
            <a:avLst/>
          </a:prstGeom>
          <a:solidFill>
            <a:schemeClr val="tx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SEPTEMBER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496896</xdr:colOff>
      <xdr:row>31</xdr:row>
      <xdr:rowOff>158728</xdr:rowOff>
    </xdr:from>
    <xdr:to>
      <xdr:col>6</xdr:col>
      <xdr:colOff>357196</xdr:colOff>
      <xdr:row>41</xdr:row>
      <xdr:rowOff>3153</xdr:rowOff>
    </xdr:to>
    <xdr:grpSp>
      <xdr:nvGrpSpPr>
        <xdr:cNvPr id="41" name="Group 40">
          <a:hlinkClick xmlns:r="http://schemas.openxmlformats.org/officeDocument/2006/relationships" r:id="rId14"/>
          <a:extLst>
            <a:ext uri="{FF2B5EF4-FFF2-40B4-BE49-F238E27FC236}">
              <a16:creationId xmlns:a16="http://schemas.microsoft.com/office/drawing/2014/main" id="{8C14351F-1407-4DF3-8B0E-72228CB33D47}"/>
            </a:ext>
          </a:extLst>
        </xdr:cNvPr>
        <xdr:cNvGrpSpPr/>
      </xdr:nvGrpSpPr>
      <xdr:grpSpPr>
        <a:xfrm>
          <a:off x="3287721" y="6540478"/>
          <a:ext cx="1212850" cy="1558925"/>
          <a:chOff x="104775" y="5038725"/>
          <a:chExt cx="1228725" cy="1476375"/>
        </a:xfrm>
      </xdr:grpSpPr>
      <xdr:pic>
        <xdr:nvPicPr>
          <xdr:cNvPr id="42" name="Picture 41" descr="2020 Christian Calendar – Christian Religious Festival Calendar 2020">
            <a:extLst>
              <a:ext uri="{FF2B5EF4-FFF2-40B4-BE49-F238E27FC236}">
                <a16:creationId xmlns:a16="http://schemas.microsoft.com/office/drawing/2014/main" id="{24086F61-D1C2-470E-BBA5-94228641E5E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Text Box 2">
            <a:extLst>
              <a:ext uri="{FF2B5EF4-FFF2-40B4-BE49-F238E27FC236}">
                <a16:creationId xmlns:a16="http://schemas.microsoft.com/office/drawing/2014/main" id="{756603BC-5F67-4CE9-A785-75F4B114907C}"/>
              </a:ext>
            </a:extLst>
          </xdr:cNvPr>
          <xdr:cNvSpPr txBox="1">
            <a:spLocks noChangeArrowheads="1"/>
          </xdr:cNvSpPr>
        </xdr:nvSpPr>
        <xdr:spPr bwMode="auto">
          <a:xfrm>
            <a:off x="228600" y="5038725"/>
            <a:ext cx="971550" cy="257175"/>
          </a:xfrm>
          <a:prstGeom prst="rect">
            <a:avLst/>
          </a:prstGeom>
          <a:solidFill>
            <a:schemeClr val="accent1">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OCTOBER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6</xdr:col>
      <xdr:colOff>573096</xdr:colOff>
      <xdr:row>31</xdr:row>
      <xdr:rowOff>160309</xdr:rowOff>
    </xdr:from>
    <xdr:to>
      <xdr:col>8</xdr:col>
      <xdr:colOff>517533</xdr:colOff>
      <xdr:row>41</xdr:row>
      <xdr:rowOff>4734</xdr:rowOff>
    </xdr:to>
    <xdr:grpSp>
      <xdr:nvGrpSpPr>
        <xdr:cNvPr id="44" name="Group 43">
          <a:hlinkClick xmlns:r="http://schemas.openxmlformats.org/officeDocument/2006/relationships" r:id="rId15"/>
          <a:extLst>
            <a:ext uri="{FF2B5EF4-FFF2-40B4-BE49-F238E27FC236}">
              <a16:creationId xmlns:a16="http://schemas.microsoft.com/office/drawing/2014/main" id="{6CD0BC64-245F-45B3-AF94-9521B9A2B610}"/>
            </a:ext>
          </a:extLst>
        </xdr:cNvPr>
        <xdr:cNvGrpSpPr/>
      </xdr:nvGrpSpPr>
      <xdr:grpSpPr>
        <a:xfrm>
          <a:off x="4716471" y="6542059"/>
          <a:ext cx="1420812" cy="1558925"/>
          <a:chOff x="104775" y="5038725"/>
          <a:chExt cx="1228725" cy="1476375"/>
        </a:xfrm>
      </xdr:grpSpPr>
      <xdr:pic>
        <xdr:nvPicPr>
          <xdr:cNvPr id="45" name="Picture 44" descr="2020 Christian Calendar – Christian Religious Festival Calendar 2020">
            <a:extLst>
              <a:ext uri="{FF2B5EF4-FFF2-40B4-BE49-F238E27FC236}">
                <a16:creationId xmlns:a16="http://schemas.microsoft.com/office/drawing/2014/main" id="{0D6B1833-A063-4220-A1F4-BDAB3A75C81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6" name="Text Box 2">
            <a:extLst>
              <a:ext uri="{FF2B5EF4-FFF2-40B4-BE49-F238E27FC236}">
                <a16:creationId xmlns:a16="http://schemas.microsoft.com/office/drawing/2014/main" id="{925FB887-AD6F-4C33-9857-EF68A0B2F42E}"/>
              </a:ext>
            </a:extLst>
          </xdr:cNvPr>
          <xdr:cNvSpPr txBox="1">
            <a:spLocks noChangeArrowheads="1"/>
          </xdr:cNvSpPr>
        </xdr:nvSpPr>
        <xdr:spPr bwMode="auto">
          <a:xfrm>
            <a:off x="228600" y="5038725"/>
            <a:ext cx="971550" cy="257175"/>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NOVEMBER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295281</xdr:colOff>
      <xdr:row>41</xdr:row>
      <xdr:rowOff>147619</xdr:rowOff>
    </xdr:from>
    <xdr:to>
      <xdr:col>2</xdr:col>
      <xdr:colOff>152406</xdr:colOff>
      <xdr:row>50</xdr:row>
      <xdr:rowOff>166669</xdr:rowOff>
    </xdr:to>
    <xdr:grpSp>
      <xdr:nvGrpSpPr>
        <xdr:cNvPr id="47" name="Group 46">
          <a:hlinkClick xmlns:r="http://schemas.openxmlformats.org/officeDocument/2006/relationships" r:id="rId16"/>
          <a:extLst>
            <a:ext uri="{FF2B5EF4-FFF2-40B4-BE49-F238E27FC236}">
              <a16:creationId xmlns:a16="http://schemas.microsoft.com/office/drawing/2014/main" id="{8A97F7F7-6F3A-4627-B6B1-5534DA074A4B}"/>
            </a:ext>
          </a:extLst>
        </xdr:cNvPr>
        <xdr:cNvGrpSpPr/>
      </xdr:nvGrpSpPr>
      <xdr:grpSpPr>
        <a:xfrm>
          <a:off x="295281" y="8243869"/>
          <a:ext cx="1295400" cy="1562100"/>
          <a:chOff x="104775" y="5038725"/>
          <a:chExt cx="1228725" cy="1476375"/>
        </a:xfrm>
      </xdr:grpSpPr>
      <xdr:pic>
        <xdr:nvPicPr>
          <xdr:cNvPr id="48" name="Picture 47" descr="2020 Christian Calendar – Christian Religious Festival Calendar 2020">
            <a:extLst>
              <a:ext uri="{FF2B5EF4-FFF2-40B4-BE49-F238E27FC236}">
                <a16:creationId xmlns:a16="http://schemas.microsoft.com/office/drawing/2014/main" id="{370573CD-84A7-4113-9A47-B7C8D82E4FA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9" name="Text Box 2">
            <a:extLst>
              <a:ext uri="{FF2B5EF4-FFF2-40B4-BE49-F238E27FC236}">
                <a16:creationId xmlns:a16="http://schemas.microsoft.com/office/drawing/2014/main" id="{F239264C-9A3C-4600-899C-78C7B87E2BD7}"/>
              </a:ext>
            </a:extLst>
          </xdr:cNvPr>
          <xdr:cNvSpPr txBox="1">
            <a:spLocks noChangeArrowheads="1"/>
          </xdr:cNvSpPr>
        </xdr:nvSpPr>
        <xdr:spPr bwMode="auto">
          <a:xfrm>
            <a:off x="228600" y="5038725"/>
            <a:ext cx="971550" cy="257175"/>
          </a:xfrm>
          <a:prstGeom prst="rect">
            <a:avLst/>
          </a:prstGeom>
          <a:solidFill>
            <a:schemeClr val="accent3">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DECEMBER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388943</xdr:colOff>
      <xdr:row>41</xdr:row>
      <xdr:rowOff>157135</xdr:rowOff>
    </xdr:from>
    <xdr:to>
      <xdr:col>4</xdr:col>
      <xdr:colOff>246068</xdr:colOff>
      <xdr:row>51</xdr:row>
      <xdr:rowOff>1560</xdr:rowOff>
    </xdr:to>
    <xdr:grpSp>
      <xdr:nvGrpSpPr>
        <xdr:cNvPr id="50" name="Group 49">
          <a:hlinkClick xmlns:r="http://schemas.openxmlformats.org/officeDocument/2006/relationships" r:id="rId17"/>
          <a:extLst>
            <a:ext uri="{FF2B5EF4-FFF2-40B4-BE49-F238E27FC236}">
              <a16:creationId xmlns:a16="http://schemas.microsoft.com/office/drawing/2014/main" id="{80FC8CFD-2AA9-4D63-8AB2-78E94E4BC4FE}"/>
            </a:ext>
          </a:extLst>
        </xdr:cNvPr>
        <xdr:cNvGrpSpPr/>
      </xdr:nvGrpSpPr>
      <xdr:grpSpPr>
        <a:xfrm>
          <a:off x="1827218" y="8253385"/>
          <a:ext cx="1209675" cy="1558925"/>
          <a:chOff x="6743700" y="4905375"/>
          <a:chExt cx="1228725" cy="1476375"/>
        </a:xfrm>
      </xdr:grpSpPr>
      <xdr:pic>
        <xdr:nvPicPr>
          <xdr:cNvPr id="51" name="Picture 50" descr="2020 Christian Calendar – Christian Religious Festival Calendar 2020">
            <a:extLst>
              <a:ext uri="{FF2B5EF4-FFF2-40B4-BE49-F238E27FC236}">
                <a16:creationId xmlns:a16="http://schemas.microsoft.com/office/drawing/2014/main" id="{063C2405-9A11-4375-98A5-E50D0AD337B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6743700" y="518160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2" name="Text Box 2">
            <a:extLst>
              <a:ext uri="{FF2B5EF4-FFF2-40B4-BE49-F238E27FC236}">
                <a16:creationId xmlns:a16="http://schemas.microsoft.com/office/drawing/2014/main" id="{0D49C3E0-7C95-4F68-BB7F-617F0C8BE806}"/>
              </a:ext>
            </a:extLst>
          </xdr:cNvPr>
          <xdr:cNvSpPr txBox="1">
            <a:spLocks noChangeArrowheads="1"/>
          </xdr:cNvSpPr>
        </xdr:nvSpPr>
        <xdr:spPr bwMode="auto">
          <a:xfrm>
            <a:off x="6867525" y="4905375"/>
            <a:ext cx="971550" cy="257175"/>
          </a:xfrm>
          <a:prstGeom prst="rect">
            <a:avLst/>
          </a:prstGeom>
          <a:solidFill>
            <a:schemeClr val="accent4">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JANUARY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498484</xdr:colOff>
      <xdr:row>41</xdr:row>
      <xdr:rowOff>161904</xdr:rowOff>
    </xdr:from>
    <xdr:to>
      <xdr:col>6</xdr:col>
      <xdr:colOff>358784</xdr:colOff>
      <xdr:row>51</xdr:row>
      <xdr:rowOff>6329</xdr:rowOff>
    </xdr:to>
    <xdr:grpSp>
      <xdr:nvGrpSpPr>
        <xdr:cNvPr id="53" name="Group 52">
          <a:hlinkClick xmlns:r="http://schemas.openxmlformats.org/officeDocument/2006/relationships" r:id="rId18"/>
          <a:extLst>
            <a:ext uri="{FF2B5EF4-FFF2-40B4-BE49-F238E27FC236}">
              <a16:creationId xmlns:a16="http://schemas.microsoft.com/office/drawing/2014/main" id="{0EB66B2A-6206-46CF-8FC8-DBB219168748}"/>
            </a:ext>
          </a:extLst>
        </xdr:cNvPr>
        <xdr:cNvGrpSpPr/>
      </xdr:nvGrpSpPr>
      <xdr:grpSpPr>
        <a:xfrm>
          <a:off x="3289309" y="8258154"/>
          <a:ext cx="1212850" cy="1558925"/>
          <a:chOff x="104775" y="5038725"/>
          <a:chExt cx="1228725" cy="1476375"/>
        </a:xfrm>
      </xdr:grpSpPr>
      <xdr:pic>
        <xdr:nvPicPr>
          <xdr:cNvPr id="54" name="Picture 53" descr="2020 Christian Calendar – Christian Religious Festival Calendar 2020">
            <a:extLst>
              <a:ext uri="{FF2B5EF4-FFF2-40B4-BE49-F238E27FC236}">
                <a16:creationId xmlns:a16="http://schemas.microsoft.com/office/drawing/2014/main" id="{08DDD5EF-BFD5-4711-A47B-5800583E66E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5" name="Text Box 2">
            <a:extLst>
              <a:ext uri="{FF2B5EF4-FFF2-40B4-BE49-F238E27FC236}">
                <a16:creationId xmlns:a16="http://schemas.microsoft.com/office/drawing/2014/main" id="{53354A59-64D5-41D0-B2C8-E506D67BF174}"/>
              </a:ext>
            </a:extLst>
          </xdr:cNvPr>
          <xdr:cNvSpPr txBox="1">
            <a:spLocks noChangeArrowheads="1"/>
          </xdr:cNvSpPr>
        </xdr:nvSpPr>
        <xdr:spPr bwMode="auto">
          <a:xfrm>
            <a:off x="228600" y="5038725"/>
            <a:ext cx="971550" cy="257175"/>
          </a:xfrm>
          <a:prstGeom prst="rect">
            <a:avLst/>
          </a:prstGeom>
          <a:solidFill>
            <a:schemeClr val="accent5">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FEBRUARY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6</xdr:col>
      <xdr:colOff>571509</xdr:colOff>
      <xdr:row>41</xdr:row>
      <xdr:rowOff>155553</xdr:rowOff>
    </xdr:from>
    <xdr:to>
      <xdr:col>8</xdr:col>
      <xdr:colOff>525471</xdr:colOff>
      <xdr:row>50</xdr:row>
      <xdr:rowOff>174603</xdr:rowOff>
    </xdr:to>
    <xdr:grpSp>
      <xdr:nvGrpSpPr>
        <xdr:cNvPr id="56" name="Group 55">
          <a:hlinkClick xmlns:r="http://schemas.openxmlformats.org/officeDocument/2006/relationships" r:id="rId19"/>
          <a:extLst>
            <a:ext uri="{FF2B5EF4-FFF2-40B4-BE49-F238E27FC236}">
              <a16:creationId xmlns:a16="http://schemas.microsoft.com/office/drawing/2014/main" id="{5B8C6AD9-DA51-4057-ABB1-75D6BD58F3E1}"/>
            </a:ext>
          </a:extLst>
        </xdr:cNvPr>
        <xdr:cNvGrpSpPr/>
      </xdr:nvGrpSpPr>
      <xdr:grpSpPr>
        <a:xfrm>
          <a:off x="4714884" y="8251803"/>
          <a:ext cx="1430337" cy="1562100"/>
          <a:chOff x="104775" y="5038725"/>
          <a:chExt cx="1228725" cy="1476375"/>
        </a:xfrm>
      </xdr:grpSpPr>
      <xdr:pic>
        <xdr:nvPicPr>
          <xdr:cNvPr id="57" name="Picture 56" descr="2020 Christian Calendar – Christian Religious Festival Calendar 2020">
            <a:extLst>
              <a:ext uri="{FF2B5EF4-FFF2-40B4-BE49-F238E27FC236}">
                <a16:creationId xmlns:a16="http://schemas.microsoft.com/office/drawing/2014/main" id="{9593E4D2-69C0-4E2A-BBC6-82B59A47AA9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8" name="Text Box 2">
            <a:extLst>
              <a:ext uri="{FF2B5EF4-FFF2-40B4-BE49-F238E27FC236}">
                <a16:creationId xmlns:a16="http://schemas.microsoft.com/office/drawing/2014/main" id="{8C78BF14-CEAA-41D4-8952-3A5FAD9DAB7D}"/>
              </a:ext>
            </a:extLst>
          </xdr:cNvPr>
          <xdr:cNvSpPr txBox="1">
            <a:spLocks noChangeArrowheads="1"/>
          </xdr:cNvSpPr>
        </xdr:nvSpPr>
        <xdr:spPr bwMode="auto">
          <a:xfrm>
            <a:off x="228600" y="5038725"/>
            <a:ext cx="971550" cy="257175"/>
          </a:xfrm>
          <a:prstGeom prst="rect">
            <a:avLst/>
          </a:prstGeom>
          <a:solidFill>
            <a:schemeClr val="accent6">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MARCH</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300040</xdr:colOff>
      <xdr:row>51</xdr:row>
      <xdr:rowOff>142866</xdr:rowOff>
    </xdr:from>
    <xdr:to>
      <xdr:col>2</xdr:col>
      <xdr:colOff>157165</xdr:colOff>
      <xdr:row>60</xdr:row>
      <xdr:rowOff>174616</xdr:rowOff>
    </xdr:to>
    <xdr:grpSp>
      <xdr:nvGrpSpPr>
        <xdr:cNvPr id="59" name="Group 58">
          <a:hlinkClick xmlns:r="http://schemas.openxmlformats.org/officeDocument/2006/relationships" r:id="rId20"/>
          <a:extLst>
            <a:ext uri="{FF2B5EF4-FFF2-40B4-BE49-F238E27FC236}">
              <a16:creationId xmlns:a16="http://schemas.microsoft.com/office/drawing/2014/main" id="{F821FE31-54DF-4C74-8FD5-CC956D83CD9C}"/>
            </a:ext>
          </a:extLst>
        </xdr:cNvPr>
        <xdr:cNvGrpSpPr/>
      </xdr:nvGrpSpPr>
      <xdr:grpSpPr>
        <a:xfrm>
          <a:off x="300040" y="9953616"/>
          <a:ext cx="1295400" cy="1574800"/>
          <a:chOff x="104775" y="5038725"/>
          <a:chExt cx="1228725" cy="1476375"/>
        </a:xfrm>
      </xdr:grpSpPr>
      <xdr:pic>
        <xdr:nvPicPr>
          <xdr:cNvPr id="60" name="Picture 59" descr="2020 Christian Calendar – Christian Religious Festival Calendar 2020">
            <a:extLst>
              <a:ext uri="{FF2B5EF4-FFF2-40B4-BE49-F238E27FC236}">
                <a16:creationId xmlns:a16="http://schemas.microsoft.com/office/drawing/2014/main" id="{BFD7B407-44AE-4CE9-B219-77BBB115B24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1" name="Text Box 2">
            <a:extLst>
              <a:ext uri="{FF2B5EF4-FFF2-40B4-BE49-F238E27FC236}">
                <a16:creationId xmlns:a16="http://schemas.microsoft.com/office/drawing/2014/main" id="{C611E6EA-94FC-49E9-95F1-DB58BCDDB7AA}"/>
              </a:ext>
            </a:extLst>
          </xdr:cNvPr>
          <xdr:cNvSpPr txBox="1">
            <a:spLocks noChangeArrowheads="1"/>
          </xdr:cNvSpPr>
        </xdr:nvSpPr>
        <xdr:spPr bwMode="auto">
          <a:xfrm>
            <a:off x="228600" y="5038725"/>
            <a:ext cx="971550" cy="257175"/>
          </a:xfrm>
          <a:prstGeom prst="rect">
            <a:avLst/>
          </a:prstGeom>
          <a:solidFill>
            <a:schemeClr val="bg2">
              <a:lumMod val="9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APRIL</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376245</xdr:colOff>
      <xdr:row>51</xdr:row>
      <xdr:rowOff>152373</xdr:rowOff>
    </xdr:from>
    <xdr:to>
      <xdr:col>4</xdr:col>
      <xdr:colOff>233370</xdr:colOff>
      <xdr:row>61</xdr:row>
      <xdr:rowOff>9498</xdr:rowOff>
    </xdr:to>
    <xdr:grpSp>
      <xdr:nvGrpSpPr>
        <xdr:cNvPr id="62" name="Group 61">
          <a:hlinkClick xmlns:r="http://schemas.openxmlformats.org/officeDocument/2006/relationships" r:id="rId21"/>
          <a:extLst>
            <a:ext uri="{FF2B5EF4-FFF2-40B4-BE49-F238E27FC236}">
              <a16:creationId xmlns:a16="http://schemas.microsoft.com/office/drawing/2014/main" id="{3CBBF6F1-961A-46A7-886B-5854B0403CC6}"/>
            </a:ext>
          </a:extLst>
        </xdr:cNvPr>
        <xdr:cNvGrpSpPr/>
      </xdr:nvGrpSpPr>
      <xdr:grpSpPr>
        <a:xfrm>
          <a:off x="1814520" y="9963123"/>
          <a:ext cx="1209675" cy="1571625"/>
          <a:chOff x="104775" y="5038725"/>
          <a:chExt cx="1228725" cy="1476375"/>
        </a:xfrm>
      </xdr:grpSpPr>
      <xdr:pic>
        <xdr:nvPicPr>
          <xdr:cNvPr id="63" name="Picture 62" descr="2020 Christian Calendar – Christian Religious Festival Calendar 2020">
            <a:hlinkClick xmlns:r="http://schemas.openxmlformats.org/officeDocument/2006/relationships" r:id="rId21"/>
            <a:extLst>
              <a:ext uri="{FF2B5EF4-FFF2-40B4-BE49-F238E27FC236}">
                <a16:creationId xmlns:a16="http://schemas.microsoft.com/office/drawing/2014/main" id="{4A53E8CC-4696-4462-BB9C-5EB3FA44195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4" name="Text Box 2">
            <a:extLst>
              <a:ext uri="{FF2B5EF4-FFF2-40B4-BE49-F238E27FC236}">
                <a16:creationId xmlns:a16="http://schemas.microsoft.com/office/drawing/2014/main" id="{E99E645E-F66B-4143-B69D-9C580C3D7398}"/>
              </a:ext>
            </a:extLst>
          </xdr:cNvPr>
          <xdr:cNvSpPr txBox="1">
            <a:spLocks noChangeArrowheads="1"/>
          </xdr:cNvSpPr>
        </xdr:nvSpPr>
        <xdr:spPr bwMode="auto">
          <a:xfrm>
            <a:off x="228600" y="5038725"/>
            <a:ext cx="971550" cy="257175"/>
          </a:xfrm>
          <a:prstGeom prst="rect">
            <a:avLst/>
          </a:prstGeom>
          <a:solidFill>
            <a:schemeClr val="tx2">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MAY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500069</xdr:colOff>
      <xdr:row>51</xdr:row>
      <xdr:rowOff>150797</xdr:rowOff>
    </xdr:from>
    <xdr:to>
      <xdr:col>6</xdr:col>
      <xdr:colOff>357194</xdr:colOff>
      <xdr:row>61</xdr:row>
      <xdr:rowOff>7922</xdr:rowOff>
    </xdr:to>
    <xdr:grpSp>
      <xdr:nvGrpSpPr>
        <xdr:cNvPr id="65" name="Group 64">
          <a:hlinkClick xmlns:r="http://schemas.openxmlformats.org/officeDocument/2006/relationships" r:id="rId22"/>
          <a:extLst>
            <a:ext uri="{FF2B5EF4-FFF2-40B4-BE49-F238E27FC236}">
              <a16:creationId xmlns:a16="http://schemas.microsoft.com/office/drawing/2014/main" id="{C8A473B7-1E5F-4E93-803E-E60961ACEFB3}"/>
            </a:ext>
          </a:extLst>
        </xdr:cNvPr>
        <xdr:cNvGrpSpPr/>
      </xdr:nvGrpSpPr>
      <xdr:grpSpPr>
        <a:xfrm>
          <a:off x="3290894" y="9961547"/>
          <a:ext cx="1209675" cy="1571625"/>
          <a:chOff x="104775" y="5038725"/>
          <a:chExt cx="1228725" cy="1476375"/>
        </a:xfrm>
      </xdr:grpSpPr>
      <xdr:pic>
        <xdr:nvPicPr>
          <xdr:cNvPr id="66" name="Picture 65" descr="2020 Christian Calendar – Christian Religious Festival Calendar 2020">
            <a:extLst>
              <a:ext uri="{FF2B5EF4-FFF2-40B4-BE49-F238E27FC236}">
                <a16:creationId xmlns:a16="http://schemas.microsoft.com/office/drawing/2014/main" id="{E3C458FE-B8ED-48C3-9A91-A22E94474FD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7" name="Text Box 2">
            <a:extLst>
              <a:ext uri="{FF2B5EF4-FFF2-40B4-BE49-F238E27FC236}">
                <a16:creationId xmlns:a16="http://schemas.microsoft.com/office/drawing/2014/main" id="{0B45280E-82A3-40D9-9522-0D5B119429F7}"/>
              </a:ext>
            </a:extLst>
          </xdr:cNvPr>
          <xdr:cNvSpPr txBox="1">
            <a:spLocks noChangeArrowheads="1"/>
          </xdr:cNvSpPr>
        </xdr:nvSpPr>
        <xdr:spPr bwMode="auto">
          <a:xfrm>
            <a:off x="228600" y="5038725"/>
            <a:ext cx="971550" cy="257175"/>
          </a:xfrm>
          <a:prstGeom prst="rect">
            <a:avLst/>
          </a:prstGeom>
          <a:solidFill>
            <a:schemeClr val="accent2">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JUNE</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6</xdr:col>
      <xdr:colOff>577857</xdr:colOff>
      <xdr:row>51</xdr:row>
      <xdr:rowOff>136501</xdr:rowOff>
    </xdr:from>
    <xdr:to>
      <xdr:col>8</xdr:col>
      <xdr:colOff>493719</xdr:colOff>
      <xdr:row>60</xdr:row>
      <xdr:rowOff>168251</xdr:rowOff>
    </xdr:to>
    <xdr:grpSp>
      <xdr:nvGrpSpPr>
        <xdr:cNvPr id="68" name="Group 67">
          <a:hlinkClick xmlns:r="http://schemas.openxmlformats.org/officeDocument/2006/relationships" r:id="rId23"/>
          <a:extLst>
            <a:ext uri="{FF2B5EF4-FFF2-40B4-BE49-F238E27FC236}">
              <a16:creationId xmlns:a16="http://schemas.microsoft.com/office/drawing/2014/main" id="{B7FC22B2-B8D8-4A96-939F-3FBDBBCA38EE}"/>
            </a:ext>
          </a:extLst>
        </xdr:cNvPr>
        <xdr:cNvGrpSpPr/>
      </xdr:nvGrpSpPr>
      <xdr:grpSpPr>
        <a:xfrm>
          <a:off x="4721232" y="9947251"/>
          <a:ext cx="1392237" cy="1574800"/>
          <a:chOff x="104775" y="5038725"/>
          <a:chExt cx="1228725" cy="1476375"/>
        </a:xfrm>
      </xdr:grpSpPr>
      <xdr:pic>
        <xdr:nvPicPr>
          <xdr:cNvPr id="69" name="Picture 68" descr="2020 Christian Calendar – Christian Religious Festival Calendar 2020">
            <a:extLst>
              <a:ext uri="{FF2B5EF4-FFF2-40B4-BE49-F238E27FC236}">
                <a16:creationId xmlns:a16="http://schemas.microsoft.com/office/drawing/2014/main" id="{1D460FB4-D075-4D63-9083-7642D313CDA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0" name="Text Box 2">
            <a:extLst>
              <a:ext uri="{FF2B5EF4-FFF2-40B4-BE49-F238E27FC236}">
                <a16:creationId xmlns:a16="http://schemas.microsoft.com/office/drawing/2014/main" id="{2CBBA6FB-FCFC-4BD6-AC4E-7BD714953B2A}"/>
              </a:ext>
            </a:extLst>
          </xdr:cNvPr>
          <xdr:cNvSpPr txBox="1">
            <a:spLocks noChangeArrowheads="1"/>
          </xdr:cNvSpPr>
        </xdr:nvSpPr>
        <xdr:spPr bwMode="auto">
          <a:xfrm>
            <a:off x="228600" y="5038725"/>
            <a:ext cx="971550" cy="257175"/>
          </a:xfrm>
          <a:prstGeom prst="rect">
            <a:avLst/>
          </a:prstGeom>
          <a:solidFill>
            <a:schemeClr val="accent3">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JULY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104775</xdr:colOff>
      <xdr:row>16</xdr:row>
      <xdr:rowOff>134938</xdr:rowOff>
    </xdr:from>
    <xdr:to>
      <xdr:col>8</xdr:col>
      <xdr:colOff>793750</xdr:colOff>
      <xdr:row>23</xdr:row>
      <xdr:rowOff>127000</xdr:rowOff>
    </xdr:to>
    <xdr:sp macro="" textlink="">
      <xdr:nvSpPr>
        <xdr:cNvPr id="71" name="Rectangle 70">
          <a:extLst>
            <a:ext uri="{FF2B5EF4-FFF2-40B4-BE49-F238E27FC236}">
              <a16:creationId xmlns:a16="http://schemas.microsoft.com/office/drawing/2014/main" id="{3E0E9826-1F97-4CCF-8CCF-FD544A8AFF7C}"/>
            </a:ext>
          </a:extLst>
        </xdr:cNvPr>
        <xdr:cNvSpPr/>
      </xdr:nvSpPr>
      <xdr:spPr>
        <a:xfrm>
          <a:off x="104775" y="3579813"/>
          <a:ext cx="6078538" cy="121443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112713</xdr:colOff>
      <xdr:row>24</xdr:row>
      <xdr:rowOff>47626</xdr:rowOff>
    </xdr:from>
    <xdr:to>
      <xdr:col>8</xdr:col>
      <xdr:colOff>793750</xdr:colOff>
      <xdr:row>30</xdr:row>
      <xdr:rowOff>119064</xdr:rowOff>
    </xdr:to>
    <xdr:sp macro="" textlink="">
      <xdr:nvSpPr>
        <xdr:cNvPr id="72" name="Rectangle 71">
          <a:extLst>
            <a:ext uri="{FF2B5EF4-FFF2-40B4-BE49-F238E27FC236}">
              <a16:creationId xmlns:a16="http://schemas.microsoft.com/office/drawing/2014/main" id="{0FBEEB5F-85A9-414D-B7BB-9394DD121F9F}"/>
            </a:ext>
          </a:extLst>
        </xdr:cNvPr>
        <xdr:cNvSpPr/>
      </xdr:nvSpPr>
      <xdr:spPr>
        <a:xfrm>
          <a:off x="112713" y="4889501"/>
          <a:ext cx="6070600" cy="11191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119062</xdr:colOff>
      <xdr:row>31</xdr:row>
      <xdr:rowOff>41274</xdr:rowOff>
    </xdr:from>
    <xdr:to>
      <xdr:col>8</xdr:col>
      <xdr:colOff>793750</xdr:colOff>
      <xdr:row>61</xdr:row>
      <xdr:rowOff>103188</xdr:rowOff>
    </xdr:to>
    <xdr:sp macro="" textlink="">
      <xdr:nvSpPr>
        <xdr:cNvPr id="74" name="Rectangle 73">
          <a:extLst>
            <a:ext uri="{FF2B5EF4-FFF2-40B4-BE49-F238E27FC236}">
              <a16:creationId xmlns:a16="http://schemas.microsoft.com/office/drawing/2014/main" id="{EF782806-ABE5-46D6-A237-F321E97543DC}"/>
            </a:ext>
          </a:extLst>
        </xdr:cNvPr>
        <xdr:cNvSpPr/>
      </xdr:nvSpPr>
      <xdr:spPr>
        <a:xfrm>
          <a:off x="119062" y="6105524"/>
          <a:ext cx="6064251" cy="53006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673906</xdr:colOff>
      <xdr:row>11</xdr:row>
      <xdr:rowOff>96076</xdr:rowOff>
    </xdr:from>
    <xdr:to>
      <xdr:col>4</xdr:col>
      <xdr:colOff>426659</xdr:colOff>
      <xdr:row>15</xdr:row>
      <xdr:rowOff>167957</xdr:rowOff>
    </xdr:to>
    <xdr:grpSp>
      <xdr:nvGrpSpPr>
        <xdr:cNvPr id="76" name="Group 75">
          <a:hlinkClick xmlns:r="http://schemas.openxmlformats.org/officeDocument/2006/relationships" r:id="rId24"/>
          <a:extLst>
            <a:ext uri="{FF2B5EF4-FFF2-40B4-BE49-F238E27FC236}">
              <a16:creationId xmlns:a16="http://schemas.microsoft.com/office/drawing/2014/main" id="{B416A07D-1228-4221-8E5C-3F25C4270912}"/>
            </a:ext>
          </a:extLst>
        </xdr:cNvPr>
        <xdr:cNvGrpSpPr/>
      </xdr:nvGrpSpPr>
      <xdr:grpSpPr>
        <a:xfrm>
          <a:off x="1350181" y="3048826"/>
          <a:ext cx="1867303" cy="757681"/>
          <a:chOff x="8115300" y="3467100"/>
          <a:chExt cx="1438275" cy="695325"/>
        </a:xfrm>
      </xdr:grpSpPr>
      <xdr:pic>
        <xdr:nvPicPr>
          <xdr:cNvPr id="81" name="Picture 80" descr="Number crunch: record-breaking maths class held in Poland ...">
            <a:extLst>
              <a:ext uri="{FF2B5EF4-FFF2-40B4-BE49-F238E27FC236}">
                <a16:creationId xmlns:a16="http://schemas.microsoft.com/office/drawing/2014/main" id="{172D6320-24DC-41BC-AD41-849EE3DE2AA6}"/>
              </a:ext>
            </a:extLst>
          </xdr:cNvPr>
          <xdr:cNvPicPr>
            <a:picLocks noChangeAspect="1" noChangeArrowheads="1"/>
          </xdr:cNvPicPr>
        </xdr:nvPicPr>
        <xdr:blipFill>
          <a:blip xmlns:r="http://schemas.openxmlformats.org/officeDocument/2006/relationships" r:embed="rId25" cstate="hqprint">
            <a:extLst>
              <a:ext uri="{28A0092B-C50C-407E-A947-70E740481C1C}">
                <a14:useLocalDpi xmlns:a14="http://schemas.microsoft.com/office/drawing/2010/main" val="0"/>
              </a:ext>
            </a:extLst>
          </a:blip>
          <a:srcRect/>
          <a:stretch>
            <a:fillRect/>
          </a:stretch>
        </xdr:blipFill>
        <xdr:spPr bwMode="auto">
          <a:xfrm>
            <a:off x="8248650" y="3724275"/>
            <a:ext cx="1171575" cy="438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2" name="Text Box 2">
            <a:hlinkClick xmlns:r="http://schemas.openxmlformats.org/officeDocument/2006/relationships" r:id="rId24"/>
            <a:extLst>
              <a:ext uri="{FF2B5EF4-FFF2-40B4-BE49-F238E27FC236}">
                <a16:creationId xmlns:a16="http://schemas.microsoft.com/office/drawing/2014/main" id="{1D9584F1-3617-4F56-89C6-1DF3C5074B96}"/>
              </a:ext>
            </a:extLst>
          </xdr:cNvPr>
          <xdr:cNvSpPr txBox="1">
            <a:spLocks noChangeArrowheads="1"/>
          </xdr:cNvSpPr>
        </xdr:nvSpPr>
        <xdr:spPr bwMode="auto">
          <a:xfrm>
            <a:off x="8115300" y="3467100"/>
            <a:ext cx="1438275" cy="257175"/>
          </a:xfrm>
          <a:prstGeom prst="rect">
            <a:avLst/>
          </a:prstGeom>
          <a:solidFill>
            <a:srgbClr val="92D050"/>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TIME REPORT - BRIEF</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612462</xdr:colOff>
      <xdr:row>11</xdr:row>
      <xdr:rowOff>96076</xdr:rowOff>
    </xdr:from>
    <xdr:to>
      <xdr:col>7</xdr:col>
      <xdr:colOff>349999</xdr:colOff>
      <xdr:row>15</xdr:row>
      <xdr:rowOff>167957</xdr:rowOff>
    </xdr:to>
    <xdr:grpSp>
      <xdr:nvGrpSpPr>
        <xdr:cNvPr id="77" name="Group 76">
          <a:hlinkClick xmlns:r="http://schemas.openxmlformats.org/officeDocument/2006/relationships" r:id="rId26"/>
          <a:extLst>
            <a:ext uri="{FF2B5EF4-FFF2-40B4-BE49-F238E27FC236}">
              <a16:creationId xmlns:a16="http://schemas.microsoft.com/office/drawing/2014/main" id="{278B0ED6-1FF8-4F63-BE5B-6DBF864868DF}"/>
            </a:ext>
          </a:extLst>
        </xdr:cNvPr>
        <xdr:cNvGrpSpPr/>
      </xdr:nvGrpSpPr>
      <xdr:grpSpPr>
        <a:xfrm>
          <a:off x="3403287" y="3048826"/>
          <a:ext cx="1766362" cy="757681"/>
          <a:chOff x="6324600" y="4200525"/>
          <a:chExt cx="1438275" cy="695325"/>
        </a:xfrm>
      </xdr:grpSpPr>
      <xdr:pic>
        <xdr:nvPicPr>
          <xdr:cNvPr id="79" name="Picture 78" descr="Number crunch: record-breaking maths class held in Poland ...">
            <a:hlinkClick xmlns:r="http://schemas.openxmlformats.org/officeDocument/2006/relationships" r:id="rId27"/>
            <a:extLst>
              <a:ext uri="{FF2B5EF4-FFF2-40B4-BE49-F238E27FC236}">
                <a16:creationId xmlns:a16="http://schemas.microsoft.com/office/drawing/2014/main" id="{1DA93B63-F18F-46CF-9840-6CAA0A8F9A74}"/>
              </a:ext>
            </a:extLst>
          </xdr:cNvPr>
          <xdr:cNvPicPr>
            <a:picLocks noChangeAspect="1" noChangeArrowheads="1"/>
          </xdr:cNvPicPr>
        </xdr:nvPicPr>
        <xdr:blipFill>
          <a:blip xmlns:r="http://schemas.openxmlformats.org/officeDocument/2006/relationships" r:embed="rId28" cstate="hqprint">
            <a:extLst>
              <a:ext uri="{28A0092B-C50C-407E-A947-70E740481C1C}">
                <a14:useLocalDpi xmlns:a14="http://schemas.microsoft.com/office/drawing/2010/main" val="0"/>
              </a:ext>
            </a:extLst>
          </a:blip>
          <a:srcRect/>
          <a:stretch>
            <a:fillRect/>
          </a:stretch>
        </xdr:blipFill>
        <xdr:spPr bwMode="auto">
          <a:xfrm>
            <a:off x="6457950" y="4457700"/>
            <a:ext cx="1171575" cy="438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0" name="Text Box 2">
            <a:hlinkClick xmlns:r="http://schemas.openxmlformats.org/officeDocument/2006/relationships" r:id="rId27"/>
            <a:extLst>
              <a:ext uri="{FF2B5EF4-FFF2-40B4-BE49-F238E27FC236}">
                <a16:creationId xmlns:a16="http://schemas.microsoft.com/office/drawing/2014/main" id="{FCBF1A50-8512-4E1D-96D9-B0685B0D1991}"/>
              </a:ext>
            </a:extLst>
          </xdr:cNvPr>
          <xdr:cNvSpPr txBox="1">
            <a:spLocks noChangeArrowheads="1"/>
          </xdr:cNvSpPr>
        </xdr:nvSpPr>
        <xdr:spPr bwMode="auto">
          <a:xfrm>
            <a:off x="6324600" y="4200525"/>
            <a:ext cx="1438275" cy="257175"/>
          </a:xfrm>
          <a:prstGeom prst="rect">
            <a:avLst/>
          </a:prstGeom>
          <a:solidFill>
            <a:srgbClr val="00B0F0"/>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TIME REPORT - DETAILED</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xdr:col>
      <xdr:colOff>593720</xdr:colOff>
      <xdr:row>9</xdr:row>
      <xdr:rowOff>161925</xdr:rowOff>
    </xdr:from>
    <xdr:to>
      <xdr:col>7</xdr:col>
      <xdr:colOff>403225</xdr:colOff>
      <xdr:row>16</xdr:row>
      <xdr:rowOff>95250</xdr:rowOff>
    </xdr:to>
    <xdr:sp macro="" textlink="">
      <xdr:nvSpPr>
        <xdr:cNvPr id="78" name="Rectangle 77">
          <a:extLst>
            <a:ext uri="{FF2B5EF4-FFF2-40B4-BE49-F238E27FC236}">
              <a16:creationId xmlns:a16="http://schemas.microsoft.com/office/drawing/2014/main" id="{40637F6C-6DAB-492F-A212-0CBA9021827C}"/>
            </a:ext>
          </a:extLst>
        </xdr:cNvPr>
        <xdr:cNvSpPr/>
      </xdr:nvSpPr>
      <xdr:spPr>
        <a:xfrm>
          <a:off x="1279520" y="2400300"/>
          <a:ext cx="4000505" cy="11334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15908</xdr:colOff>
      <xdr:row>7</xdr:row>
      <xdr:rowOff>34922</xdr:rowOff>
    </xdr:from>
    <xdr:to>
      <xdr:col>3</xdr:col>
      <xdr:colOff>547688</xdr:colOff>
      <xdr:row>9</xdr:row>
      <xdr:rowOff>119059</xdr:rowOff>
    </xdr:to>
    <xdr:sp macro="" textlink="">
      <xdr:nvSpPr>
        <xdr:cNvPr id="83" name="TextBox 82">
          <a:hlinkClick xmlns:r="http://schemas.openxmlformats.org/officeDocument/2006/relationships" r:id="rId29"/>
          <a:extLst>
            <a:ext uri="{FF2B5EF4-FFF2-40B4-BE49-F238E27FC236}">
              <a16:creationId xmlns:a16="http://schemas.microsoft.com/office/drawing/2014/main" id="{42962030-F158-4DE5-95E7-497DB916AC08}"/>
            </a:ext>
          </a:extLst>
        </xdr:cNvPr>
        <xdr:cNvSpPr txBox="1"/>
      </xdr:nvSpPr>
      <xdr:spPr>
        <a:xfrm>
          <a:off x="1463708" y="1911347"/>
          <a:ext cx="1217580" cy="446087"/>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t>Volunteering</a:t>
          </a:r>
        </a:p>
        <a:p>
          <a:pPr algn="ctr"/>
          <a:r>
            <a:rPr lang="en-CA" sz="1100" b="1"/>
            <a:t>Definition</a:t>
          </a:r>
        </a:p>
      </xdr:txBody>
    </xdr:sp>
    <xdr:clientData/>
  </xdr:twoCellAnchor>
  <xdr:twoCellAnchor>
    <xdr:from>
      <xdr:col>4</xdr:col>
      <xdr:colOff>206374</xdr:colOff>
      <xdr:row>7</xdr:row>
      <xdr:rowOff>36501</xdr:rowOff>
    </xdr:from>
    <xdr:to>
      <xdr:col>6</xdr:col>
      <xdr:colOff>317501</xdr:colOff>
      <xdr:row>9</xdr:row>
      <xdr:rowOff>119059</xdr:rowOff>
    </xdr:to>
    <xdr:sp macro="" textlink="">
      <xdr:nvSpPr>
        <xdr:cNvPr id="84" name="TextBox 83">
          <a:hlinkClick xmlns:r="http://schemas.openxmlformats.org/officeDocument/2006/relationships" r:id="rId30"/>
          <a:extLst>
            <a:ext uri="{FF2B5EF4-FFF2-40B4-BE49-F238E27FC236}">
              <a16:creationId xmlns:a16="http://schemas.microsoft.com/office/drawing/2014/main" id="{052EAC81-5CBF-4E8B-9939-FB5E24013638}"/>
            </a:ext>
          </a:extLst>
        </xdr:cNvPr>
        <xdr:cNvSpPr txBox="1"/>
      </xdr:nvSpPr>
      <xdr:spPr>
        <a:xfrm>
          <a:off x="3025774" y="1912926"/>
          <a:ext cx="1482727" cy="44450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100" b="1"/>
            <a:t>Assignable Time </a:t>
          </a:r>
          <a:r>
            <a:rPr lang="en-CA" sz="1100" b="1">
              <a:solidFill>
                <a:schemeClr val="dk1"/>
              </a:solidFill>
              <a:effectLst/>
              <a:latin typeface="+mn-lt"/>
              <a:ea typeface="+mn-ea"/>
              <a:cs typeface="+mn-cs"/>
            </a:rPr>
            <a:t>Definition</a:t>
          </a:r>
          <a:endParaRPr lang="en-CA" b="1">
            <a:effectLst/>
          </a:endParaRPr>
        </a:p>
      </xdr:txBody>
    </xdr:sp>
    <xdr:clientData/>
  </xdr:twoCellAnchor>
  <xdr:twoCellAnchor>
    <xdr:from>
      <xdr:col>6</xdr:col>
      <xdr:colOff>603258</xdr:colOff>
      <xdr:row>7</xdr:row>
      <xdr:rowOff>38082</xdr:rowOff>
    </xdr:from>
    <xdr:to>
      <xdr:col>9</xdr:col>
      <xdr:colOff>7948</xdr:colOff>
      <xdr:row>9</xdr:row>
      <xdr:rowOff>126997</xdr:rowOff>
    </xdr:to>
    <xdr:sp macro="" textlink="">
      <xdr:nvSpPr>
        <xdr:cNvPr id="85" name="TextBox 84">
          <a:hlinkClick xmlns:r="http://schemas.openxmlformats.org/officeDocument/2006/relationships" r:id="rId31"/>
          <a:extLst>
            <a:ext uri="{FF2B5EF4-FFF2-40B4-BE49-F238E27FC236}">
              <a16:creationId xmlns:a16="http://schemas.microsoft.com/office/drawing/2014/main" id="{D60A7388-EF84-48A1-B814-8C27D9B24E92}"/>
            </a:ext>
          </a:extLst>
        </xdr:cNvPr>
        <xdr:cNvSpPr txBox="1"/>
      </xdr:nvSpPr>
      <xdr:spPr>
        <a:xfrm>
          <a:off x="4794258" y="1914507"/>
          <a:ext cx="1690690" cy="45086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100" b="1"/>
            <a:t>Instructional Time </a:t>
          </a:r>
          <a:r>
            <a:rPr lang="en-CA" sz="1100" b="1">
              <a:solidFill>
                <a:schemeClr val="dk1"/>
              </a:solidFill>
              <a:effectLst/>
              <a:latin typeface="+mn-lt"/>
              <a:ea typeface="+mn-ea"/>
              <a:cs typeface="+mn-cs"/>
            </a:rPr>
            <a:t>Definition</a:t>
          </a:r>
          <a:endParaRPr lang="en-CA" b="1">
            <a:effectLst/>
          </a:endParaRPr>
        </a:p>
        <a:p>
          <a:pPr algn="ctr"/>
          <a:endParaRPr lang="en-CA" sz="1100"/>
        </a:p>
      </xdr:txBody>
    </xdr:sp>
    <xdr:clientData/>
  </xdr:twoCellAnchor>
  <xdr:twoCellAnchor>
    <xdr:from>
      <xdr:col>0</xdr:col>
      <xdr:colOff>41300</xdr:colOff>
      <xdr:row>7</xdr:row>
      <xdr:rowOff>36503</xdr:rowOff>
    </xdr:from>
    <xdr:to>
      <xdr:col>1</xdr:col>
      <xdr:colOff>461987</xdr:colOff>
      <xdr:row>9</xdr:row>
      <xdr:rowOff>120640</xdr:rowOff>
    </xdr:to>
    <xdr:sp macro="" textlink="">
      <xdr:nvSpPr>
        <xdr:cNvPr id="86" name="TextBox 85">
          <a:hlinkClick xmlns:r="http://schemas.openxmlformats.org/officeDocument/2006/relationships" r:id="rId32"/>
          <a:extLst>
            <a:ext uri="{FF2B5EF4-FFF2-40B4-BE49-F238E27FC236}">
              <a16:creationId xmlns:a16="http://schemas.microsoft.com/office/drawing/2014/main" id="{484C71CE-D12E-43C3-8367-ACF49DFB2F18}"/>
            </a:ext>
          </a:extLst>
        </xdr:cNvPr>
        <xdr:cNvSpPr txBox="1"/>
      </xdr:nvSpPr>
      <xdr:spPr>
        <a:xfrm>
          <a:off x="41300" y="1912928"/>
          <a:ext cx="1106487" cy="446087"/>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t>Calculating</a:t>
          </a:r>
          <a:r>
            <a:rPr lang="en-CA" sz="1100" b="1" baseline="0"/>
            <a:t> PT FTE</a:t>
          </a:r>
          <a:endParaRPr lang="en-CA" sz="1100" b="1"/>
        </a:p>
      </xdr:txBody>
    </xdr:sp>
    <xdr:clientData/>
  </xdr:twoCellAnchor>
  <xdr:twoCellAnchor>
    <xdr:from>
      <xdr:col>7</xdr:col>
      <xdr:colOff>460386</xdr:colOff>
      <xdr:row>10</xdr:row>
      <xdr:rowOff>7942</xdr:rowOff>
    </xdr:from>
    <xdr:to>
      <xdr:col>9</xdr:col>
      <xdr:colOff>11124</xdr:colOff>
      <xdr:row>16</xdr:row>
      <xdr:rowOff>106680</xdr:rowOff>
    </xdr:to>
    <xdr:sp macro="" textlink="">
      <xdr:nvSpPr>
        <xdr:cNvPr id="87" name="TextBox 86">
          <a:extLst>
            <a:ext uri="{FF2B5EF4-FFF2-40B4-BE49-F238E27FC236}">
              <a16:creationId xmlns:a16="http://schemas.microsoft.com/office/drawing/2014/main" id="{F123C850-4849-479C-ACE2-EB0AAA372BFA}"/>
            </a:ext>
          </a:extLst>
        </xdr:cNvPr>
        <xdr:cNvSpPr txBox="1"/>
      </xdr:nvSpPr>
      <xdr:spPr>
        <a:xfrm>
          <a:off x="5687706" y="2751142"/>
          <a:ext cx="1303338" cy="1104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100"/>
            <a:t>Use this one for a more indepth time report.</a:t>
          </a:r>
        </a:p>
      </xdr:txBody>
    </xdr:sp>
    <xdr:clientData/>
  </xdr:twoCellAnchor>
  <xdr:twoCellAnchor>
    <xdr:from>
      <xdr:col>0</xdr:col>
      <xdr:colOff>15875</xdr:colOff>
      <xdr:row>10</xdr:row>
      <xdr:rowOff>1586</xdr:rowOff>
    </xdr:from>
    <xdr:to>
      <xdr:col>1</xdr:col>
      <xdr:colOff>579438</xdr:colOff>
      <xdr:row>16</xdr:row>
      <xdr:rowOff>104775</xdr:rowOff>
    </xdr:to>
    <xdr:sp macro="" textlink="">
      <xdr:nvSpPr>
        <xdr:cNvPr id="88" name="TextBox 87">
          <a:extLst>
            <a:ext uri="{FF2B5EF4-FFF2-40B4-BE49-F238E27FC236}">
              <a16:creationId xmlns:a16="http://schemas.microsoft.com/office/drawing/2014/main" id="{F740E04A-11C6-4AF9-82F1-7611CBFB5045}"/>
            </a:ext>
          </a:extLst>
        </xdr:cNvPr>
        <xdr:cNvSpPr txBox="1"/>
      </xdr:nvSpPr>
      <xdr:spPr>
        <a:xfrm>
          <a:off x="15875" y="2392361"/>
          <a:ext cx="1287463" cy="107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100"/>
            <a:t>Use this report to see if there may be time issues. </a:t>
          </a:r>
          <a:r>
            <a:rPr lang="en-CA" sz="1100" i="1"/>
            <a:t>Not as detailed.</a:t>
          </a:r>
        </a:p>
      </xdr:txBody>
    </xdr:sp>
    <xdr:clientData/>
  </xdr:twoCellAnchor>
  <xdr:twoCellAnchor>
    <xdr:from>
      <xdr:col>0</xdr:col>
      <xdr:colOff>144461</xdr:colOff>
      <xdr:row>17</xdr:row>
      <xdr:rowOff>7618</xdr:rowOff>
    </xdr:from>
    <xdr:to>
      <xdr:col>1</xdr:col>
      <xdr:colOff>420684</xdr:colOff>
      <xdr:row>23</xdr:row>
      <xdr:rowOff>67525</xdr:rowOff>
    </xdr:to>
    <xdr:grpSp>
      <xdr:nvGrpSpPr>
        <xdr:cNvPr id="97" name="Group 96">
          <a:hlinkClick xmlns:r="http://schemas.openxmlformats.org/officeDocument/2006/relationships" r:id="rId33"/>
          <a:extLst>
            <a:ext uri="{FF2B5EF4-FFF2-40B4-BE49-F238E27FC236}">
              <a16:creationId xmlns:a16="http://schemas.microsoft.com/office/drawing/2014/main" id="{89CD6A13-FABE-4907-81E6-2C475595DB0C}"/>
            </a:ext>
          </a:extLst>
        </xdr:cNvPr>
        <xdr:cNvGrpSpPr/>
      </xdr:nvGrpSpPr>
      <xdr:grpSpPr>
        <a:xfrm>
          <a:off x="144461" y="3989068"/>
          <a:ext cx="952498" cy="1088607"/>
          <a:chOff x="176212" y="3635057"/>
          <a:chExt cx="958848" cy="1107657"/>
        </a:xfrm>
      </xdr:grpSpPr>
      <xdr:sp macro="" textlink="">
        <xdr:nvSpPr>
          <xdr:cNvPr id="7" name="Text Box 2">
            <a:extLst>
              <a:ext uri="{FF2B5EF4-FFF2-40B4-BE49-F238E27FC236}">
                <a16:creationId xmlns:a16="http://schemas.microsoft.com/office/drawing/2014/main" id="{FB44F1D6-D20D-4278-B869-0B664370F204}"/>
              </a:ext>
            </a:extLst>
          </xdr:cNvPr>
          <xdr:cNvSpPr txBox="1">
            <a:spLocks noChangeArrowheads="1"/>
          </xdr:cNvSpPr>
        </xdr:nvSpPr>
        <xdr:spPr bwMode="auto">
          <a:xfrm>
            <a:off x="279878" y="3635057"/>
            <a:ext cx="744060" cy="254318"/>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MONDAY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96" name="Picture 95" descr="TIMETABLE - OAK BAY HIGH SCHOOL CHOIR">
            <a:extLst>
              <a:ext uri="{FF2B5EF4-FFF2-40B4-BE49-F238E27FC236}">
                <a16:creationId xmlns:a16="http://schemas.microsoft.com/office/drawing/2014/main" id="{A23562A7-00D5-4E7B-9A8F-7EC4CA8C32B9}"/>
              </a:ext>
            </a:extLst>
          </xdr:cNvPr>
          <xdr:cNvPicPr/>
        </xdr:nvPicPr>
        <xdr:blipFill rotWithShape="1">
          <a:blip xmlns:r="http://schemas.openxmlformats.org/officeDocument/2006/relationships" r:embed="rId34" cstate="hqprint">
            <a:extLst>
              <a:ext uri="{28A0092B-C50C-407E-A947-70E740481C1C}">
                <a14:useLocalDpi xmlns:a14="http://schemas.microsoft.com/office/drawing/2010/main" val="0"/>
              </a:ext>
            </a:extLst>
          </a:blip>
          <a:srcRect l="5825" t="14750" r="8252" b="19625"/>
          <a:stretch/>
        </xdr:blipFill>
        <xdr:spPr bwMode="auto">
          <a:xfrm>
            <a:off x="176212" y="3904580"/>
            <a:ext cx="958848" cy="838134"/>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4</xdr:col>
      <xdr:colOff>373062</xdr:colOff>
      <xdr:row>17</xdr:row>
      <xdr:rowOff>15874</xdr:rowOff>
    </xdr:from>
    <xdr:to>
      <xdr:col>5</xdr:col>
      <xdr:colOff>678619</xdr:colOff>
      <xdr:row>23</xdr:row>
      <xdr:rowOff>95568</xdr:rowOff>
    </xdr:to>
    <xdr:grpSp>
      <xdr:nvGrpSpPr>
        <xdr:cNvPr id="100" name="Group 99">
          <a:hlinkClick xmlns:r="http://schemas.openxmlformats.org/officeDocument/2006/relationships" r:id="rId35"/>
          <a:extLst>
            <a:ext uri="{FF2B5EF4-FFF2-40B4-BE49-F238E27FC236}">
              <a16:creationId xmlns:a16="http://schemas.microsoft.com/office/drawing/2014/main" id="{3271CBBA-B1A2-44B5-A569-A534F59B9D36}"/>
            </a:ext>
          </a:extLst>
        </xdr:cNvPr>
        <xdr:cNvGrpSpPr/>
      </xdr:nvGrpSpPr>
      <xdr:grpSpPr>
        <a:xfrm>
          <a:off x="3163887" y="3997324"/>
          <a:ext cx="981832" cy="1108394"/>
          <a:chOff x="2210631" y="3627119"/>
          <a:chExt cx="988182" cy="1127444"/>
        </a:xfrm>
      </xdr:grpSpPr>
      <xdr:pic>
        <xdr:nvPicPr>
          <xdr:cNvPr id="101" name="Picture 100" descr="TIMETABLE - OAK BAY HIGH SCHOOL CHOIR">
            <a:extLst>
              <a:ext uri="{FF2B5EF4-FFF2-40B4-BE49-F238E27FC236}">
                <a16:creationId xmlns:a16="http://schemas.microsoft.com/office/drawing/2014/main" id="{CBCB1806-9722-4883-BED8-A8F9A6FF4887}"/>
              </a:ext>
            </a:extLst>
          </xdr:cNvPr>
          <xdr:cNvPicPr/>
        </xdr:nvPicPr>
        <xdr:blipFill rotWithShape="1">
          <a:blip xmlns:r="http://schemas.openxmlformats.org/officeDocument/2006/relationships" r:embed="rId6" cstate="hqprint">
            <a:extLst>
              <a:ext uri="{28A0092B-C50C-407E-A947-70E740481C1C}">
                <a14:useLocalDpi xmlns:a14="http://schemas.microsoft.com/office/drawing/2010/main" val="0"/>
              </a:ext>
            </a:extLst>
          </a:blip>
          <a:srcRect l="5825" t="14750" r="8252" b="19625"/>
          <a:stretch/>
        </xdr:blipFill>
        <xdr:spPr bwMode="auto">
          <a:xfrm>
            <a:off x="2210631" y="3910329"/>
            <a:ext cx="988182" cy="844234"/>
          </a:xfrm>
          <a:prstGeom prst="rect">
            <a:avLst/>
          </a:prstGeom>
          <a:noFill/>
          <a:ln>
            <a:noFill/>
          </a:ln>
          <a:extLst>
            <a:ext uri="{53640926-AAD7-44D8-BBD7-CCE9431645EC}">
              <a14:shadowObscured xmlns:a14="http://schemas.microsoft.com/office/drawing/2010/main"/>
            </a:ext>
          </a:extLst>
        </xdr:spPr>
      </xdr:pic>
      <xdr:sp macro="" textlink="">
        <xdr:nvSpPr>
          <xdr:cNvPr id="102" name="Text Box 2">
            <a:hlinkClick xmlns:r="http://schemas.openxmlformats.org/officeDocument/2006/relationships" r:id="rId35"/>
            <a:extLst>
              <a:ext uri="{FF2B5EF4-FFF2-40B4-BE49-F238E27FC236}">
                <a16:creationId xmlns:a16="http://schemas.microsoft.com/office/drawing/2014/main" id="{430BD34A-B731-4886-93EF-8C6C5F7B33C5}"/>
              </a:ext>
            </a:extLst>
          </xdr:cNvPr>
          <xdr:cNvSpPr txBox="1">
            <a:spLocks noChangeArrowheads="1"/>
          </xdr:cNvSpPr>
        </xdr:nvSpPr>
        <xdr:spPr bwMode="auto">
          <a:xfrm>
            <a:off x="2227996" y="3627119"/>
            <a:ext cx="954942" cy="262256"/>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THURSDAY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xdr:col>
      <xdr:colOff>712421</xdr:colOff>
      <xdr:row>24</xdr:row>
      <xdr:rowOff>100403</xdr:rowOff>
    </xdr:from>
    <xdr:to>
      <xdr:col>3</xdr:col>
      <xdr:colOff>252408</xdr:colOff>
      <xdr:row>30</xdr:row>
      <xdr:rowOff>56092</xdr:rowOff>
    </xdr:to>
    <xdr:grpSp>
      <xdr:nvGrpSpPr>
        <xdr:cNvPr id="112" name="Group 111">
          <a:hlinkClick xmlns:r="http://schemas.openxmlformats.org/officeDocument/2006/relationships" r:id="rId36"/>
          <a:extLst>
            <a:ext uri="{FF2B5EF4-FFF2-40B4-BE49-F238E27FC236}">
              <a16:creationId xmlns:a16="http://schemas.microsoft.com/office/drawing/2014/main" id="{59F2DB3F-0713-43FC-A74D-8562F36B6169}"/>
            </a:ext>
          </a:extLst>
        </xdr:cNvPr>
        <xdr:cNvGrpSpPr/>
      </xdr:nvGrpSpPr>
      <xdr:grpSpPr>
        <a:xfrm>
          <a:off x="1388696" y="5282003"/>
          <a:ext cx="978262" cy="984389"/>
          <a:chOff x="2617426" y="4966092"/>
          <a:chExt cx="984612" cy="1003439"/>
        </a:xfrm>
      </xdr:grpSpPr>
      <xdr:sp macro="" textlink="">
        <xdr:nvSpPr>
          <xdr:cNvPr id="28" name="Text Box 2">
            <a:extLst>
              <a:ext uri="{FF2B5EF4-FFF2-40B4-BE49-F238E27FC236}">
                <a16:creationId xmlns:a16="http://schemas.microsoft.com/office/drawing/2014/main" id="{79DDA462-03F3-47BE-87EA-026F6A9C33D4}"/>
              </a:ext>
            </a:extLst>
          </xdr:cNvPr>
          <xdr:cNvSpPr txBox="1">
            <a:spLocks noChangeArrowheads="1"/>
          </xdr:cNvSpPr>
        </xdr:nvSpPr>
        <xdr:spPr bwMode="auto">
          <a:xfrm>
            <a:off x="2617426" y="4966092"/>
            <a:ext cx="962387" cy="216563"/>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EXTRA DAY B</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7" name="Picture 106" descr="TIMETABLE - OAK BAY HIGH SCHOOL CHOIR">
            <a:extLst>
              <a:ext uri="{FF2B5EF4-FFF2-40B4-BE49-F238E27FC236}">
                <a16:creationId xmlns:a16="http://schemas.microsoft.com/office/drawing/2014/main" id="{6DF393FF-B1DD-4DE2-A945-8755EFFF6228}"/>
              </a:ext>
            </a:extLst>
          </xdr:cNvPr>
          <xdr:cNvPicPr/>
        </xdr:nvPicPr>
        <xdr:blipFill rotWithShape="1">
          <a:blip xmlns:r="http://schemas.openxmlformats.org/officeDocument/2006/relationships" r:embed="rId37" cstate="hqprint">
            <a:extLst>
              <a:ext uri="{28A0092B-C50C-407E-A947-70E740481C1C}">
                <a14:useLocalDpi xmlns:a14="http://schemas.microsoft.com/office/drawing/2010/main" val="0"/>
              </a:ext>
            </a:extLst>
          </a:blip>
          <a:srcRect l="5825" t="14750" r="8252" b="19625"/>
          <a:stretch/>
        </xdr:blipFill>
        <xdr:spPr bwMode="auto">
          <a:xfrm>
            <a:off x="2619375" y="5199062"/>
            <a:ext cx="982663" cy="770469"/>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3</xdr:col>
      <xdr:colOff>484176</xdr:colOff>
      <xdr:row>24</xdr:row>
      <xdr:rowOff>100404</xdr:rowOff>
    </xdr:from>
    <xdr:to>
      <xdr:col>5</xdr:col>
      <xdr:colOff>101589</xdr:colOff>
      <xdr:row>30</xdr:row>
      <xdr:rowOff>56093</xdr:rowOff>
    </xdr:to>
    <xdr:grpSp>
      <xdr:nvGrpSpPr>
        <xdr:cNvPr id="113" name="Group 112">
          <a:hlinkClick xmlns:r="http://schemas.openxmlformats.org/officeDocument/2006/relationships" r:id="rId38"/>
          <a:extLst>
            <a:ext uri="{FF2B5EF4-FFF2-40B4-BE49-F238E27FC236}">
              <a16:creationId xmlns:a16="http://schemas.microsoft.com/office/drawing/2014/main" id="{67C04E9A-7243-474C-B901-365B1556CFBD}"/>
            </a:ext>
          </a:extLst>
        </xdr:cNvPr>
        <xdr:cNvGrpSpPr/>
      </xdr:nvGrpSpPr>
      <xdr:grpSpPr>
        <a:xfrm>
          <a:off x="2598726" y="5282004"/>
          <a:ext cx="969963" cy="984389"/>
          <a:chOff x="4730750" y="4958155"/>
          <a:chExt cx="982663" cy="1003439"/>
        </a:xfrm>
      </xdr:grpSpPr>
      <xdr:sp macro="" textlink="">
        <xdr:nvSpPr>
          <xdr:cNvPr id="31" name="Text Box 2">
            <a:extLst>
              <a:ext uri="{FF2B5EF4-FFF2-40B4-BE49-F238E27FC236}">
                <a16:creationId xmlns:a16="http://schemas.microsoft.com/office/drawing/2014/main" id="{FD7D3C63-4240-4D9A-AA8C-D683379813D5}"/>
              </a:ext>
            </a:extLst>
          </xdr:cNvPr>
          <xdr:cNvSpPr txBox="1">
            <a:spLocks noChangeArrowheads="1"/>
          </xdr:cNvSpPr>
        </xdr:nvSpPr>
        <xdr:spPr bwMode="auto">
          <a:xfrm>
            <a:off x="4747487" y="4958155"/>
            <a:ext cx="943701" cy="216563"/>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EXTRA DAY C</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8" name="Picture 107" descr="TIMETABLE - OAK BAY HIGH SCHOOL CHOIR">
            <a:extLst>
              <a:ext uri="{FF2B5EF4-FFF2-40B4-BE49-F238E27FC236}">
                <a16:creationId xmlns:a16="http://schemas.microsoft.com/office/drawing/2014/main" id="{2845DA4E-6238-46AA-B0F5-513E774DC400}"/>
              </a:ext>
            </a:extLst>
          </xdr:cNvPr>
          <xdr:cNvPicPr/>
        </xdr:nvPicPr>
        <xdr:blipFill rotWithShape="1">
          <a:blip xmlns:r="http://schemas.openxmlformats.org/officeDocument/2006/relationships" r:embed="rId39" cstate="hqprint">
            <a:extLst>
              <a:ext uri="{28A0092B-C50C-407E-A947-70E740481C1C}">
                <a14:useLocalDpi xmlns:a14="http://schemas.microsoft.com/office/drawing/2010/main" val="0"/>
              </a:ext>
            </a:extLst>
          </a:blip>
          <a:srcRect l="5825" t="14750" r="8252" b="19625"/>
          <a:stretch/>
        </xdr:blipFill>
        <xdr:spPr bwMode="auto">
          <a:xfrm>
            <a:off x="4730750" y="5191125"/>
            <a:ext cx="982663" cy="770469"/>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317512</xdr:colOff>
      <xdr:row>24</xdr:row>
      <xdr:rowOff>96812</xdr:rowOff>
    </xdr:from>
    <xdr:to>
      <xdr:col>6</xdr:col>
      <xdr:colOff>617550</xdr:colOff>
      <xdr:row>30</xdr:row>
      <xdr:rowOff>64032</xdr:rowOff>
    </xdr:to>
    <xdr:grpSp>
      <xdr:nvGrpSpPr>
        <xdr:cNvPr id="115" name="Group 114">
          <a:hlinkClick xmlns:r="http://schemas.openxmlformats.org/officeDocument/2006/relationships" r:id="rId40"/>
          <a:extLst>
            <a:ext uri="{FF2B5EF4-FFF2-40B4-BE49-F238E27FC236}">
              <a16:creationId xmlns:a16="http://schemas.microsoft.com/office/drawing/2014/main" id="{408F783F-DBB0-44C7-B7CF-903BD18C6349}"/>
            </a:ext>
          </a:extLst>
        </xdr:cNvPr>
        <xdr:cNvGrpSpPr/>
      </xdr:nvGrpSpPr>
      <xdr:grpSpPr>
        <a:xfrm>
          <a:off x="3784612" y="5278412"/>
          <a:ext cx="976313" cy="995920"/>
          <a:chOff x="3159125" y="4938687"/>
          <a:chExt cx="982663" cy="1014970"/>
        </a:xfrm>
      </xdr:grpSpPr>
      <xdr:sp macro="" textlink="">
        <xdr:nvSpPr>
          <xdr:cNvPr id="34" name="Text Box 2">
            <a:extLst>
              <a:ext uri="{FF2B5EF4-FFF2-40B4-BE49-F238E27FC236}">
                <a16:creationId xmlns:a16="http://schemas.microsoft.com/office/drawing/2014/main" id="{FFC7A5D3-0827-4C19-9861-5118658DDE3C}"/>
              </a:ext>
            </a:extLst>
          </xdr:cNvPr>
          <xdr:cNvSpPr txBox="1">
            <a:spLocks noChangeArrowheads="1"/>
          </xdr:cNvSpPr>
        </xdr:nvSpPr>
        <xdr:spPr bwMode="auto">
          <a:xfrm>
            <a:off x="3206388" y="4938687"/>
            <a:ext cx="881425" cy="221950"/>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EARLY DIS 1</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9" name="Picture 108" descr="TIMETABLE - OAK BAY HIGH SCHOOL CHOIR">
            <a:extLst>
              <a:ext uri="{FF2B5EF4-FFF2-40B4-BE49-F238E27FC236}">
                <a16:creationId xmlns:a16="http://schemas.microsoft.com/office/drawing/2014/main" id="{03522258-BE27-4A52-B0CE-25C8E2F03BD3}"/>
              </a:ext>
            </a:extLst>
          </xdr:cNvPr>
          <xdr:cNvPicPr/>
        </xdr:nvPicPr>
        <xdr:blipFill rotWithShape="1">
          <a:blip xmlns:r="http://schemas.openxmlformats.org/officeDocument/2006/relationships" r:embed="rId41" cstate="hqprint">
            <a:extLst>
              <a:ext uri="{28A0092B-C50C-407E-A947-70E740481C1C}">
                <a14:useLocalDpi xmlns:a14="http://schemas.microsoft.com/office/drawing/2010/main" val="0"/>
              </a:ext>
            </a:extLst>
          </a:blip>
          <a:srcRect l="5825" t="14750" r="8252" b="19625"/>
          <a:stretch/>
        </xdr:blipFill>
        <xdr:spPr bwMode="auto">
          <a:xfrm>
            <a:off x="3159125" y="5183188"/>
            <a:ext cx="982663" cy="770469"/>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7</xdr:col>
      <xdr:colOff>182562</xdr:colOff>
      <xdr:row>24</xdr:row>
      <xdr:rowOff>104748</xdr:rowOff>
    </xdr:from>
    <xdr:to>
      <xdr:col>8</xdr:col>
      <xdr:colOff>633412</xdr:colOff>
      <xdr:row>30</xdr:row>
      <xdr:rowOff>56094</xdr:rowOff>
    </xdr:to>
    <xdr:grpSp>
      <xdr:nvGrpSpPr>
        <xdr:cNvPr id="114" name="Group 113">
          <a:hlinkClick xmlns:r="http://schemas.openxmlformats.org/officeDocument/2006/relationships" r:id="rId42"/>
          <a:extLst>
            <a:ext uri="{FF2B5EF4-FFF2-40B4-BE49-F238E27FC236}">
              <a16:creationId xmlns:a16="http://schemas.microsoft.com/office/drawing/2014/main" id="{8E8E4BCE-2143-4C82-8333-8A21671E0CE6}"/>
            </a:ext>
          </a:extLst>
        </xdr:cNvPr>
        <xdr:cNvGrpSpPr/>
      </xdr:nvGrpSpPr>
      <xdr:grpSpPr>
        <a:xfrm>
          <a:off x="5002212" y="5286348"/>
          <a:ext cx="1250950" cy="980046"/>
          <a:chOff x="5040312" y="4946623"/>
          <a:chExt cx="982663" cy="999096"/>
        </a:xfrm>
      </xdr:grpSpPr>
      <xdr:sp macro="" textlink="">
        <xdr:nvSpPr>
          <xdr:cNvPr id="37" name="Text Box 2">
            <a:extLst>
              <a:ext uri="{FF2B5EF4-FFF2-40B4-BE49-F238E27FC236}">
                <a16:creationId xmlns:a16="http://schemas.microsoft.com/office/drawing/2014/main" id="{24A2B906-933F-4AAC-A81E-595126DACD41}"/>
              </a:ext>
            </a:extLst>
          </xdr:cNvPr>
          <xdr:cNvSpPr txBox="1">
            <a:spLocks noChangeArrowheads="1"/>
          </xdr:cNvSpPr>
        </xdr:nvSpPr>
        <xdr:spPr bwMode="auto">
          <a:xfrm>
            <a:off x="5085625" y="4946623"/>
            <a:ext cx="875437" cy="223593"/>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EARLY DIS 2</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10" name="Picture 109" descr="TIMETABLE - OAK BAY HIGH SCHOOL CHOIR">
            <a:extLst>
              <a:ext uri="{FF2B5EF4-FFF2-40B4-BE49-F238E27FC236}">
                <a16:creationId xmlns:a16="http://schemas.microsoft.com/office/drawing/2014/main" id="{0CEF0937-2345-48EC-A8B4-03B00163D9B7}"/>
              </a:ext>
            </a:extLst>
          </xdr:cNvPr>
          <xdr:cNvPicPr/>
        </xdr:nvPicPr>
        <xdr:blipFill rotWithShape="1">
          <a:blip xmlns:r="http://schemas.openxmlformats.org/officeDocument/2006/relationships" r:embed="rId43" cstate="hqprint">
            <a:extLst>
              <a:ext uri="{28A0092B-C50C-407E-A947-70E740481C1C}">
                <a14:useLocalDpi xmlns:a14="http://schemas.microsoft.com/office/drawing/2010/main" val="0"/>
              </a:ext>
            </a:extLst>
          </a:blip>
          <a:srcRect l="5825" t="14750" r="8252" b="19625"/>
          <a:stretch/>
        </xdr:blipFill>
        <xdr:spPr bwMode="auto">
          <a:xfrm>
            <a:off x="5040312" y="5175250"/>
            <a:ext cx="982663" cy="770469"/>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101302</xdr:colOff>
      <xdr:row>8</xdr:row>
      <xdr:rowOff>38101</xdr:rowOff>
    </xdr:from>
    <xdr:to>
      <xdr:col>5</xdr:col>
      <xdr:colOff>757984</xdr:colOff>
      <xdr:row>8</xdr:row>
      <xdr:rowOff>762000</xdr:rowOff>
    </xdr:to>
    <xdr:pic>
      <xdr:nvPicPr>
        <xdr:cNvPr id="4" name="Picture 3">
          <a:hlinkClick xmlns:r="http://schemas.openxmlformats.org/officeDocument/2006/relationships" r:id="rId1"/>
          <a:extLst>
            <a:ext uri="{FF2B5EF4-FFF2-40B4-BE49-F238E27FC236}">
              <a16:creationId xmlns:a16="http://schemas.microsoft.com/office/drawing/2014/main" id="{1FF7BE99-DDE1-40AF-9AA2-5D54FDFDD7F5}"/>
            </a:ext>
          </a:extLst>
        </xdr:cNvPr>
        <xdr:cNvPicPr>
          <a:picLocks noChangeAspect="1"/>
        </xdr:cNvPicPr>
      </xdr:nvPicPr>
      <xdr:blipFill>
        <a:blip xmlns:r="http://schemas.openxmlformats.org/officeDocument/2006/relationships" r:embed="rId2"/>
        <a:stretch>
          <a:fillRect/>
        </a:stretch>
      </xdr:blipFill>
      <xdr:spPr>
        <a:xfrm>
          <a:off x="6549727" y="419101"/>
          <a:ext cx="656682" cy="723899"/>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1190625</xdr:colOff>
      <xdr:row>0</xdr:row>
      <xdr:rowOff>476250</xdr:rowOff>
    </xdr:from>
    <xdr:to>
      <xdr:col>5</xdr:col>
      <xdr:colOff>1847307</xdr:colOff>
      <xdr:row>1</xdr:row>
      <xdr:rowOff>596899</xdr:rowOff>
    </xdr:to>
    <xdr:pic>
      <xdr:nvPicPr>
        <xdr:cNvPr id="2" name="Picture 1">
          <a:hlinkClick xmlns:r="http://schemas.openxmlformats.org/officeDocument/2006/relationships" r:id="rId1"/>
          <a:extLst>
            <a:ext uri="{FF2B5EF4-FFF2-40B4-BE49-F238E27FC236}">
              <a16:creationId xmlns:a16="http://schemas.microsoft.com/office/drawing/2014/main" id="{8797AFCC-EB4E-456D-825A-878E6E4A140E}"/>
            </a:ext>
          </a:extLst>
        </xdr:cNvPr>
        <xdr:cNvPicPr>
          <a:picLocks noChangeAspect="1"/>
        </xdr:cNvPicPr>
      </xdr:nvPicPr>
      <xdr:blipFill>
        <a:blip xmlns:r="http://schemas.openxmlformats.org/officeDocument/2006/relationships" r:embed="rId2"/>
        <a:stretch>
          <a:fillRect/>
        </a:stretch>
      </xdr:blipFill>
      <xdr:spPr>
        <a:xfrm>
          <a:off x="8128000" y="476250"/>
          <a:ext cx="656682" cy="723899"/>
        </a:xfrm>
        <a:prstGeom prst="rect">
          <a:avLst/>
        </a:prstGeom>
      </xdr:spPr>
    </xdr:pic>
    <xdr:clientData fPrintsWithSheet="0"/>
  </xdr:twoCellAnchor>
  <xdr:twoCellAnchor>
    <xdr:from>
      <xdr:col>5</xdr:col>
      <xdr:colOff>1981200</xdr:colOff>
      <xdr:row>2</xdr:row>
      <xdr:rowOff>69850</xdr:rowOff>
    </xdr:from>
    <xdr:to>
      <xdr:col>8</xdr:col>
      <xdr:colOff>95249</xdr:colOff>
      <xdr:row>2</xdr:row>
      <xdr:rowOff>1069976</xdr:rowOff>
    </xdr:to>
    <xdr:sp macro="" textlink="">
      <xdr:nvSpPr>
        <xdr:cNvPr id="3" name="TextBox 2">
          <a:extLst>
            <a:ext uri="{FF2B5EF4-FFF2-40B4-BE49-F238E27FC236}">
              <a16:creationId xmlns:a16="http://schemas.microsoft.com/office/drawing/2014/main" id="{CBD3FA31-D0A1-44F5-A46D-46DF1624D403}"/>
            </a:ext>
          </a:extLst>
        </xdr:cNvPr>
        <xdr:cNvSpPr txBox="1"/>
      </xdr:nvSpPr>
      <xdr:spPr>
        <a:xfrm>
          <a:off x="9601200" y="1327150"/>
          <a:ext cx="2101849"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600" b="1"/>
            <a:t>Typical FT Teacher Assign Time:</a:t>
          </a:r>
        </a:p>
      </xdr:txBody>
    </xdr:sp>
    <xdr:clientData/>
  </xdr:twoCellAnchor>
  <xdr:twoCellAnchor>
    <xdr:from>
      <xdr:col>7</xdr:col>
      <xdr:colOff>390525</xdr:colOff>
      <xdr:row>1</xdr:row>
      <xdr:rowOff>635000</xdr:rowOff>
    </xdr:from>
    <xdr:to>
      <xdr:col>9</xdr:col>
      <xdr:colOff>47624</xdr:colOff>
      <xdr:row>2</xdr:row>
      <xdr:rowOff>1117601</xdr:rowOff>
    </xdr:to>
    <xdr:sp macro="" textlink="">
      <xdr:nvSpPr>
        <xdr:cNvPr id="4" name="TextBox 3">
          <a:extLst>
            <a:ext uri="{FF2B5EF4-FFF2-40B4-BE49-F238E27FC236}">
              <a16:creationId xmlns:a16="http://schemas.microsoft.com/office/drawing/2014/main" id="{83265FC1-A44E-445C-8604-9A3C476075CD}"/>
            </a:ext>
          </a:extLst>
        </xdr:cNvPr>
        <xdr:cNvSpPr txBox="1"/>
      </xdr:nvSpPr>
      <xdr:spPr>
        <a:xfrm>
          <a:off x="10566400" y="1238250"/>
          <a:ext cx="1847849" cy="1133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600" b="1"/>
            <a:t>My</a:t>
          </a:r>
        </a:p>
        <a:p>
          <a:pPr algn="ctr"/>
          <a:r>
            <a:rPr lang="en-CA" sz="1600" b="1"/>
            <a:t>Maximum Assigned Time:</a:t>
          </a:r>
        </a:p>
      </xdr:txBody>
    </xdr:sp>
    <xdr:clientData/>
  </xdr:twoCellAnchor>
  <xdr:twoCellAnchor>
    <xdr:from>
      <xdr:col>2</xdr:col>
      <xdr:colOff>984251</xdr:colOff>
      <xdr:row>2</xdr:row>
      <xdr:rowOff>777875</xdr:rowOff>
    </xdr:from>
    <xdr:to>
      <xdr:col>3</xdr:col>
      <xdr:colOff>333376</xdr:colOff>
      <xdr:row>3</xdr:row>
      <xdr:rowOff>301625</xdr:rowOff>
    </xdr:to>
    <xdr:sp macro="" textlink="">
      <xdr:nvSpPr>
        <xdr:cNvPr id="5" name="TextBox 4">
          <a:extLst>
            <a:ext uri="{FF2B5EF4-FFF2-40B4-BE49-F238E27FC236}">
              <a16:creationId xmlns:a16="http://schemas.microsoft.com/office/drawing/2014/main" id="{B2BCD5F7-F18C-4FAE-92BC-CBE16B35B2C0}"/>
            </a:ext>
          </a:extLst>
        </xdr:cNvPr>
        <xdr:cNvSpPr txBox="1"/>
      </xdr:nvSpPr>
      <xdr:spPr>
        <a:xfrm>
          <a:off x="3413126" y="2032000"/>
          <a:ext cx="101600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6000" b="1"/>
            <a:t>+</a:t>
          </a:r>
        </a:p>
      </xdr:txBody>
    </xdr:sp>
    <xdr:clientData/>
  </xdr:twoCellAnchor>
  <xdr:twoCellAnchor>
    <xdr:from>
      <xdr:col>3</xdr:col>
      <xdr:colOff>549276</xdr:colOff>
      <xdr:row>3</xdr:row>
      <xdr:rowOff>104775</xdr:rowOff>
    </xdr:from>
    <xdr:to>
      <xdr:col>4</xdr:col>
      <xdr:colOff>279401</xdr:colOff>
      <xdr:row>4</xdr:row>
      <xdr:rowOff>41275</xdr:rowOff>
    </xdr:to>
    <xdr:sp macro="" textlink="">
      <xdr:nvSpPr>
        <xdr:cNvPr id="6" name="TextBox 5">
          <a:extLst>
            <a:ext uri="{FF2B5EF4-FFF2-40B4-BE49-F238E27FC236}">
              <a16:creationId xmlns:a16="http://schemas.microsoft.com/office/drawing/2014/main" id="{93AA17EC-313E-426A-9176-3D1935FE6381}"/>
            </a:ext>
          </a:extLst>
        </xdr:cNvPr>
        <xdr:cNvSpPr txBox="1"/>
      </xdr:nvSpPr>
      <xdr:spPr>
        <a:xfrm>
          <a:off x="4645026" y="2835275"/>
          <a:ext cx="101600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4400" b="1"/>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203200</xdr:colOff>
      <xdr:row>3</xdr:row>
      <xdr:rowOff>165099</xdr:rowOff>
    </xdr:from>
    <xdr:to>
      <xdr:col>14</xdr:col>
      <xdr:colOff>165100</xdr:colOff>
      <xdr:row>22</xdr:row>
      <xdr:rowOff>352424</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609138" y="2339974"/>
          <a:ext cx="5200650" cy="66405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88900</xdr:colOff>
      <xdr:row>35</xdr:row>
      <xdr:rowOff>419100</xdr:rowOff>
    </xdr:from>
    <xdr:to>
      <xdr:col>12</xdr:col>
      <xdr:colOff>228600</xdr:colOff>
      <xdr:row>38</xdr:row>
      <xdr:rowOff>190500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229600" y="13398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511986</xdr:colOff>
      <xdr:row>0</xdr:row>
      <xdr:rowOff>23816</xdr:rowOff>
    </xdr:from>
    <xdr:to>
      <xdr:col>7</xdr:col>
      <xdr:colOff>335231</xdr:colOff>
      <xdr:row>0</xdr:row>
      <xdr:rowOff>747715</xdr:rowOff>
    </xdr:to>
    <xdr:pic>
      <xdr:nvPicPr>
        <xdr:cNvPr id="5" name="Picture 4">
          <a:hlinkClick xmlns:r="http://schemas.openxmlformats.org/officeDocument/2006/relationships" r:id="rId1"/>
          <a:extLst>
            <a:ext uri="{FF2B5EF4-FFF2-40B4-BE49-F238E27FC236}">
              <a16:creationId xmlns:a16="http://schemas.microsoft.com/office/drawing/2014/main" id="{9A5603F3-60D3-42E4-ACA5-B88E7CA3B518}"/>
            </a:ext>
          </a:extLst>
        </xdr:cNvPr>
        <xdr:cNvPicPr>
          <a:picLocks noChangeAspect="1"/>
        </xdr:cNvPicPr>
      </xdr:nvPicPr>
      <xdr:blipFill>
        <a:blip xmlns:r="http://schemas.openxmlformats.org/officeDocument/2006/relationships" r:embed="rId2"/>
        <a:stretch>
          <a:fillRect/>
        </a:stretch>
      </xdr:blipFill>
      <xdr:spPr>
        <a:xfrm>
          <a:off x="7489049" y="23816"/>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6" name="Group 5">
          <a:hlinkClick xmlns:r="http://schemas.openxmlformats.org/officeDocument/2006/relationships" r:id="rId3"/>
          <a:extLst>
            <a:ext uri="{FF2B5EF4-FFF2-40B4-BE49-F238E27FC236}">
              <a16:creationId xmlns:a16="http://schemas.microsoft.com/office/drawing/2014/main" id="{F71173A2-F212-45C8-B12E-30774F002A20}"/>
            </a:ext>
          </a:extLst>
        </xdr:cNvPr>
        <xdr:cNvGrpSpPr/>
      </xdr:nvGrpSpPr>
      <xdr:grpSpPr>
        <a:xfrm>
          <a:off x="8739188" y="0"/>
          <a:ext cx="976312" cy="1119187"/>
          <a:chOff x="9001125" y="488157"/>
          <a:chExt cx="976312" cy="1119187"/>
        </a:xfrm>
      </xdr:grpSpPr>
      <xdr:pic>
        <xdr:nvPicPr>
          <xdr:cNvPr id="7" name="Picture 6">
            <a:extLst>
              <a:ext uri="{FF2B5EF4-FFF2-40B4-BE49-F238E27FC236}">
                <a16:creationId xmlns:a16="http://schemas.microsoft.com/office/drawing/2014/main" id="{028966B4-7DF8-41DE-AD1F-B04CA1700BA2}"/>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8" name="TextBox 7">
            <a:extLst>
              <a:ext uri="{FF2B5EF4-FFF2-40B4-BE49-F238E27FC236}">
                <a16:creationId xmlns:a16="http://schemas.microsoft.com/office/drawing/2014/main" id="{AD5D9424-D53E-40AB-B14F-F6A829F9C8CC}"/>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9" name="TextBox 8">
            <a:extLst>
              <a:ext uri="{FF2B5EF4-FFF2-40B4-BE49-F238E27FC236}">
                <a16:creationId xmlns:a16="http://schemas.microsoft.com/office/drawing/2014/main" id="{789EF8C4-38B6-4EAE-B7AD-717E3AE6B90A}"/>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47624</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8896350" y="2095499"/>
          <a:ext cx="4800600" cy="6467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355600</xdr:rowOff>
    </xdr:from>
    <xdr:to>
      <xdr:col>12</xdr:col>
      <xdr:colOff>292100</xdr:colOff>
      <xdr:row>38</xdr:row>
      <xdr:rowOff>139700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79502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511970</xdr:colOff>
      <xdr:row>0</xdr:row>
      <xdr:rowOff>23813</xdr:rowOff>
    </xdr:from>
    <xdr:to>
      <xdr:col>7</xdr:col>
      <xdr:colOff>335215</xdr:colOff>
      <xdr:row>0</xdr:row>
      <xdr:rowOff>747712</xdr:rowOff>
    </xdr:to>
    <xdr:pic>
      <xdr:nvPicPr>
        <xdr:cNvPr id="8" name="Picture 7">
          <a:hlinkClick xmlns:r="http://schemas.openxmlformats.org/officeDocument/2006/relationships" r:id="rId1"/>
          <a:extLst>
            <a:ext uri="{FF2B5EF4-FFF2-40B4-BE49-F238E27FC236}">
              <a16:creationId xmlns:a16="http://schemas.microsoft.com/office/drawing/2014/main" id="{1D88DB05-DD36-4B9B-9D23-A6B4760F5F56}"/>
            </a:ext>
          </a:extLst>
        </xdr:cNvPr>
        <xdr:cNvPicPr>
          <a:picLocks noChangeAspect="1"/>
        </xdr:cNvPicPr>
      </xdr:nvPicPr>
      <xdr:blipFill>
        <a:blip xmlns:r="http://schemas.openxmlformats.org/officeDocument/2006/relationships" r:embed="rId2"/>
        <a:stretch>
          <a:fillRect/>
        </a:stretch>
      </xdr:blipFill>
      <xdr:spPr>
        <a:xfrm>
          <a:off x="7453314" y="23813"/>
          <a:ext cx="656682" cy="723899"/>
        </a:xfrm>
        <a:prstGeom prst="rect">
          <a:avLst/>
        </a:prstGeom>
      </xdr:spPr>
    </xdr:pic>
    <xdr:clientData fPrintsWithSheet="0"/>
  </xdr:twoCellAnchor>
  <xdr:twoCellAnchor>
    <xdr:from>
      <xdr:col>8</xdr:col>
      <xdr:colOff>59531</xdr:colOff>
      <xdr:row>0</xdr:row>
      <xdr:rowOff>107156</xdr:rowOff>
    </xdr:from>
    <xdr:to>
      <xdr:col>8</xdr:col>
      <xdr:colOff>1035843</xdr:colOff>
      <xdr:row>1</xdr:row>
      <xdr:rowOff>440530</xdr:rowOff>
    </xdr:to>
    <xdr:grpSp>
      <xdr:nvGrpSpPr>
        <xdr:cNvPr id="9" name="Group 8">
          <a:hlinkClick xmlns:r="http://schemas.openxmlformats.org/officeDocument/2006/relationships" r:id="rId3"/>
          <a:extLst>
            <a:ext uri="{FF2B5EF4-FFF2-40B4-BE49-F238E27FC236}">
              <a16:creationId xmlns:a16="http://schemas.microsoft.com/office/drawing/2014/main" id="{E207C24B-C11E-4936-93F4-4C4724DD4BFD}"/>
            </a:ext>
          </a:extLst>
        </xdr:cNvPr>
        <xdr:cNvGrpSpPr/>
      </xdr:nvGrpSpPr>
      <xdr:grpSpPr>
        <a:xfrm>
          <a:off x="8751094" y="107156"/>
          <a:ext cx="976312" cy="1119187"/>
          <a:chOff x="9001125" y="488157"/>
          <a:chExt cx="976312" cy="1119187"/>
        </a:xfrm>
      </xdr:grpSpPr>
      <xdr:pic>
        <xdr:nvPicPr>
          <xdr:cNvPr id="10" name="Picture 9">
            <a:extLst>
              <a:ext uri="{FF2B5EF4-FFF2-40B4-BE49-F238E27FC236}">
                <a16:creationId xmlns:a16="http://schemas.microsoft.com/office/drawing/2014/main" id="{0DE1FA00-97D4-4300-A476-076BBB43F0CC}"/>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1" name="TextBox 10">
            <a:extLst>
              <a:ext uri="{FF2B5EF4-FFF2-40B4-BE49-F238E27FC236}">
                <a16:creationId xmlns:a16="http://schemas.microsoft.com/office/drawing/2014/main" id="{22248007-DECB-4087-B703-C68F6BE1D53D}"/>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FBBC2A59-2549-4DD0-ACA6-BDF9A3DBBE31}"/>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215900</xdr:colOff>
      <xdr:row>22</xdr:row>
      <xdr:rowOff>200024</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829675" y="2095499"/>
          <a:ext cx="4806950" cy="661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304800</xdr:rowOff>
    </xdr:from>
    <xdr:to>
      <xdr:col>12</xdr:col>
      <xdr:colOff>279400</xdr:colOff>
      <xdr:row>38</xdr:row>
      <xdr:rowOff>127000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8867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511967</xdr:colOff>
      <xdr:row>0</xdr:row>
      <xdr:rowOff>23812</xdr:rowOff>
    </xdr:from>
    <xdr:to>
      <xdr:col>7</xdr:col>
      <xdr:colOff>335212</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F235D335-383E-4C8C-85F8-76C841907C1E}"/>
            </a:ext>
          </a:extLst>
        </xdr:cNvPr>
        <xdr:cNvPicPr>
          <a:picLocks noChangeAspect="1"/>
        </xdr:cNvPicPr>
      </xdr:nvPicPr>
      <xdr:blipFill>
        <a:blip xmlns:r="http://schemas.openxmlformats.org/officeDocument/2006/relationships" r:embed="rId2"/>
        <a:stretch>
          <a:fillRect/>
        </a:stretch>
      </xdr:blipFill>
      <xdr:spPr>
        <a:xfrm>
          <a:off x="7393780"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4D7858C8-90C1-41E1-B27F-82DFCDDC00EE}"/>
            </a:ext>
          </a:extLst>
        </xdr:cNvPr>
        <xdr:cNvGrpSpPr/>
      </xdr:nvGrpSpPr>
      <xdr:grpSpPr>
        <a:xfrm>
          <a:off x="8643938" y="0"/>
          <a:ext cx="976312" cy="1119187"/>
          <a:chOff x="9001125" y="488157"/>
          <a:chExt cx="976312" cy="1119187"/>
        </a:xfrm>
      </xdr:grpSpPr>
      <xdr:pic>
        <xdr:nvPicPr>
          <xdr:cNvPr id="8" name="Picture 7">
            <a:extLst>
              <a:ext uri="{FF2B5EF4-FFF2-40B4-BE49-F238E27FC236}">
                <a16:creationId xmlns:a16="http://schemas.microsoft.com/office/drawing/2014/main" id="{351AE4F7-4113-4132-A359-6DB4C38C0949}"/>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CB57C4F9-81B2-4DC4-A4F8-041F162C6DDD}"/>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F526F32C-3F33-4A84-81FB-3C842D16EA82}"/>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180975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820150" y="2095499"/>
          <a:ext cx="4800600" cy="6600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266700</xdr:rowOff>
    </xdr:from>
    <xdr:to>
      <xdr:col>12</xdr:col>
      <xdr:colOff>292100</xdr:colOff>
      <xdr:row>38</xdr:row>
      <xdr:rowOff>12700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78613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500057</xdr:colOff>
      <xdr:row>0</xdr:row>
      <xdr:rowOff>23812</xdr:rowOff>
    </xdr:from>
    <xdr:to>
      <xdr:col>7</xdr:col>
      <xdr:colOff>323301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FEAC48B2-AD79-4602-A6BC-5EBB0F32E529}"/>
            </a:ext>
          </a:extLst>
        </xdr:cNvPr>
        <xdr:cNvPicPr>
          <a:picLocks noChangeAspect="1"/>
        </xdr:cNvPicPr>
      </xdr:nvPicPr>
      <xdr:blipFill>
        <a:blip xmlns:r="http://schemas.openxmlformats.org/officeDocument/2006/relationships" r:embed="rId2"/>
        <a:stretch>
          <a:fillRect/>
        </a:stretch>
      </xdr:blipFill>
      <xdr:spPr>
        <a:xfrm>
          <a:off x="732233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460CFE70-3F44-4BC1-8A1D-C0714E2A81F8}"/>
            </a:ext>
          </a:extLst>
        </xdr:cNvPr>
        <xdr:cNvGrpSpPr/>
      </xdr:nvGrpSpPr>
      <xdr:grpSpPr>
        <a:xfrm>
          <a:off x="8584406" y="0"/>
          <a:ext cx="976312" cy="1119187"/>
          <a:chOff x="9001125" y="488157"/>
          <a:chExt cx="976312" cy="1119187"/>
        </a:xfrm>
      </xdr:grpSpPr>
      <xdr:pic>
        <xdr:nvPicPr>
          <xdr:cNvPr id="8" name="Picture 7">
            <a:extLst>
              <a:ext uri="{FF2B5EF4-FFF2-40B4-BE49-F238E27FC236}">
                <a16:creationId xmlns:a16="http://schemas.microsoft.com/office/drawing/2014/main" id="{21E595D3-1520-4C87-A128-8DFBB6F7E496}"/>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8D92C971-6190-4603-90C4-C0FCF01A158E}"/>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C9D563AE-FB79-4C18-B14A-B9E414B2AB16}"/>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3</xdr:row>
      <xdr:rowOff>0</xdr:rowOff>
    </xdr:from>
    <xdr:to>
      <xdr:col>14</xdr:col>
      <xdr:colOff>215900</xdr:colOff>
      <xdr:row>22</xdr:row>
      <xdr:rowOff>66676</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972550" y="2095500"/>
          <a:ext cx="4806950" cy="6486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t>Hours of Work Spreadsheet Tips and Tricks</a:t>
          </a:r>
        </a:p>
        <a:p>
          <a:endParaRPr lang="en-US" sz="1400"/>
        </a:p>
        <a:p>
          <a:r>
            <a:rPr lang="en-US" sz="1400"/>
            <a:t>1. Cells with a </a:t>
          </a:r>
          <a:r>
            <a:rPr lang="en-US" sz="1400" b="1"/>
            <a:t>red triangle </a:t>
          </a:r>
          <a:r>
            <a:rPr lang="en-US" sz="1400"/>
            <a:t>in the top right corner have a comment that can be displayed by placing your pointer on the cell.</a:t>
          </a:r>
        </a:p>
        <a:p>
          <a:r>
            <a:rPr lang="en-US" sz="1400"/>
            <a:t>2. Dark grey cells do not require any information.</a:t>
          </a:r>
        </a:p>
        <a:p>
          <a:r>
            <a:rPr lang="en-US" sz="1400"/>
            <a:t>3. Begin by entering your timetable information under the columns </a:t>
          </a:r>
          <a:r>
            <a:rPr lang="en-US" sz="1400" b="1"/>
            <a:t>Block/Transition/Break</a:t>
          </a:r>
          <a:r>
            <a:rPr lang="en-US" sz="1400"/>
            <a:t>, </a:t>
          </a:r>
          <a:r>
            <a:rPr lang="en-US" sz="1400" b="1"/>
            <a:t>Start Time</a:t>
          </a:r>
          <a:r>
            <a:rPr lang="en-US" sz="1400"/>
            <a:t>, and </a:t>
          </a:r>
          <a:r>
            <a:rPr lang="en-US" sz="1400" b="1"/>
            <a:t>End Time</a:t>
          </a:r>
          <a:r>
            <a:rPr lang="en-US" sz="1400"/>
            <a:t>. You need to enter the time using "</a:t>
          </a:r>
          <a:r>
            <a:rPr lang="en-US" sz="1400" b="1"/>
            <a:t>am</a:t>
          </a:r>
          <a:r>
            <a:rPr lang="en-US" sz="1400"/>
            <a:t>" or "</a:t>
          </a:r>
          <a:r>
            <a:rPr lang="en-US" sz="1400" b="1"/>
            <a:t>pm</a:t>
          </a:r>
          <a:r>
            <a:rPr lang="en-US" sz="1400"/>
            <a:t>".  If you need to, you can change the names in the </a:t>
          </a:r>
          <a:r>
            <a:rPr lang="en-US" sz="1400" b="1"/>
            <a:t>Block/Transition/Break</a:t>
          </a:r>
          <a:r>
            <a:rPr lang="en-US" sz="1400"/>
            <a:t> column.</a:t>
          </a:r>
        </a:p>
        <a:p>
          <a:r>
            <a:rPr lang="en-US" sz="1400"/>
            <a:t>4. The </a:t>
          </a:r>
          <a:r>
            <a:rPr lang="en-US" sz="1400" b="1"/>
            <a:t>Total Minutes</a:t>
          </a:r>
          <a:r>
            <a:rPr lang="en-US" sz="1400"/>
            <a:t> column shows the total</a:t>
          </a:r>
          <a:r>
            <a:rPr lang="en-US" sz="1400" baseline="0"/>
            <a:t> number of minutes for each block of time.</a:t>
          </a:r>
          <a:endParaRPr lang="en-US" sz="1400"/>
        </a:p>
        <a:p>
          <a:r>
            <a:rPr lang="en-US" sz="1400"/>
            <a:t>5. </a:t>
          </a:r>
          <a:r>
            <a:rPr lang="en-US" sz="1400" b="1" i="1" u="sng"/>
            <a:t>IF</a:t>
          </a:r>
          <a:r>
            <a:rPr lang="en-US" sz="1400"/>
            <a:t> one the blocks is your prep</a:t>
          </a:r>
          <a:r>
            <a:rPr lang="en-US" sz="1400" baseline="0"/>
            <a:t> and you are </a:t>
          </a:r>
          <a:r>
            <a:rPr lang="en-US" sz="1400" b="1" i="1" u="sng" baseline="0"/>
            <a:t>FREE</a:t>
          </a:r>
          <a:r>
            <a:rPr lang="en-US" sz="1400" baseline="0"/>
            <a:t> to leave the building, etc., you can delete the minutes in the </a:t>
          </a:r>
          <a:r>
            <a:rPr lang="en-US" sz="1400" b="1" baseline="0"/>
            <a:t>Instructional Time </a:t>
          </a:r>
          <a:r>
            <a:rPr lang="en-US" sz="1400" baseline="0"/>
            <a:t>column and leave the </a:t>
          </a:r>
          <a:r>
            <a:rPr lang="en-US" sz="1400" b="1" baseline="0"/>
            <a:t>Prep Minutes </a:t>
          </a:r>
          <a:r>
            <a:rPr lang="en-US" sz="1400" baseline="0"/>
            <a:t>column blank.</a:t>
          </a: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US" sz="1400"/>
        </a:p>
        <a:p>
          <a:r>
            <a:rPr lang="en-US" sz="1400"/>
            <a:t>7. When entering minutes in </a:t>
          </a:r>
          <a:r>
            <a:rPr lang="en-US" sz="1400" b="1"/>
            <a:t>Prep Minutes</a:t>
          </a:r>
          <a:r>
            <a:rPr lang="en-US" sz="1400"/>
            <a:t> and </a:t>
          </a:r>
          <a:r>
            <a:rPr lang="en-US" sz="1400" b="1"/>
            <a:t>Assigned Minutes</a:t>
          </a:r>
          <a:r>
            <a:rPr lang="en-US" sz="1400"/>
            <a:t>, use the following format: </a:t>
          </a:r>
          <a:r>
            <a:rPr lang="en-US" sz="1400" b="1"/>
            <a:t>XX</a:t>
          </a:r>
          <a:r>
            <a:rPr lang="en-US" sz="1400"/>
            <a:t>, where </a:t>
          </a:r>
          <a:r>
            <a:rPr lang="en-US" sz="1400" b="1"/>
            <a:t>XX</a:t>
          </a:r>
          <a:r>
            <a:rPr lang="en-US" sz="1400"/>
            <a:t> is the number of minutes.</a:t>
          </a:r>
        </a:p>
        <a:p>
          <a:r>
            <a:rPr lang="en-US" sz="1400"/>
            <a:t>8. To return to the start page, click on the </a:t>
          </a:r>
          <a:r>
            <a:rPr lang="en-US" sz="1400" b="1"/>
            <a:t>Return to Main</a:t>
          </a:r>
          <a:r>
            <a:rPr lang="en-US" sz="1400"/>
            <a:t> link at the top of the page or click on the appropriate tab below to move to that specific</a:t>
          </a:r>
          <a:r>
            <a:rPr lang="en-US" sz="1400" baseline="0"/>
            <a:t> </a:t>
          </a:r>
          <a:r>
            <a:rPr lang="en-US" sz="1400"/>
            <a:t>day.</a:t>
          </a:r>
        </a:p>
      </xdr:txBody>
    </xdr:sp>
    <xdr:clientData/>
  </xdr:twoCellAnchor>
  <xdr:twoCellAnchor>
    <xdr:from>
      <xdr:col>8</xdr:col>
      <xdr:colOff>0</xdr:colOff>
      <xdr:row>35</xdr:row>
      <xdr:rowOff>254000</xdr:rowOff>
    </xdr:from>
    <xdr:to>
      <xdr:col>12</xdr:col>
      <xdr:colOff>279400</xdr:colOff>
      <xdr:row>38</xdr:row>
      <xdr:rowOff>12700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79375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500059</xdr:colOff>
      <xdr:row>0</xdr:row>
      <xdr:rowOff>23812</xdr:rowOff>
    </xdr:from>
    <xdr:to>
      <xdr:col>7</xdr:col>
      <xdr:colOff>323304</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1F8A19EB-B9D6-4907-A9F8-283CE2F66B85}"/>
            </a:ext>
          </a:extLst>
        </xdr:cNvPr>
        <xdr:cNvPicPr>
          <a:picLocks noChangeAspect="1"/>
        </xdr:cNvPicPr>
      </xdr:nvPicPr>
      <xdr:blipFill>
        <a:blip xmlns:r="http://schemas.openxmlformats.org/officeDocument/2006/relationships" r:embed="rId2"/>
        <a:stretch>
          <a:fillRect/>
        </a:stretch>
      </xdr:blipFill>
      <xdr:spPr>
        <a:xfrm>
          <a:off x="739377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05030FBD-BFE8-4CD5-AEFC-FC174A736606}"/>
            </a:ext>
          </a:extLst>
        </xdr:cNvPr>
        <xdr:cNvGrpSpPr/>
      </xdr:nvGrpSpPr>
      <xdr:grpSpPr>
        <a:xfrm>
          <a:off x="8655844" y="0"/>
          <a:ext cx="976312" cy="1119187"/>
          <a:chOff x="9001125" y="488157"/>
          <a:chExt cx="976312" cy="1119187"/>
        </a:xfrm>
      </xdr:grpSpPr>
      <xdr:pic>
        <xdr:nvPicPr>
          <xdr:cNvPr id="8" name="Picture 7">
            <a:extLst>
              <a:ext uri="{FF2B5EF4-FFF2-40B4-BE49-F238E27FC236}">
                <a16:creationId xmlns:a16="http://schemas.microsoft.com/office/drawing/2014/main" id="{B46C978C-9A71-4976-8CEA-ACCF3E192453}"/>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BC987F39-E0F6-4113-82F9-2B23001A77C5}"/>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FF071D99-4D5D-4517-B6DD-C03969242FE7}"/>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123825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858250" y="2095499"/>
          <a:ext cx="4800600" cy="6562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79121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511967</xdr:colOff>
      <xdr:row>0</xdr:row>
      <xdr:rowOff>23812</xdr:rowOff>
    </xdr:from>
    <xdr:to>
      <xdr:col>7</xdr:col>
      <xdr:colOff>335211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559A53ED-2F1B-45DC-967E-63067EC5067F}"/>
            </a:ext>
          </a:extLst>
        </xdr:cNvPr>
        <xdr:cNvPicPr>
          <a:picLocks noChangeAspect="1"/>
        </xdr:cNvPicPr>
      </xdr:nvPicPr>
      <xdr:blipFill>
        <a:blip xmlns:r="http://schemas.openxmlformats.org/officeDocument/2006/relationships" r:embed="rId2"/>
        <a:stretch>
          <a:fillRect/>
        </a:stretch>
      </xdr:blipFill>
      <xdr:spPr>
        <a:xfrm>
          <a:off x="742949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95D90932-CE09-4CF9-A8D9-3BDDD9966853}"/>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1280EB70-B7F4-4288-9976-2B4C053E49B2}"/>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0C49EB74-E0B8-4F3B-B53B-524FAB1140F2}"/>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54B377F8-AC06-4532-B317-EC9AE5C9FDF9}"/>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123825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8763000" y="2095499"/>
          <a:ext cx="4800600" cy="6562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8648700" y="13338175"/>
          <a:ext cx="362585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511967</xdr:colOff>
      <xdr:row>0</xdr:row>
      <xdr:rowOff>23812</xdr:rowOff>
    </xdr:from>
    <xdr:to>
      <xdr:col>7</xdr:col>
      <xdr:colOff>335211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86047E34-250F-414B-9FEB-05F8A484546E}"/>
            </a:ext>
          </a:extLst>
        </xdr:cNvPr>
        <xdr:cNvPicPr>
          <a:picLocks noChangeAspect="1"/>
        </xdr:cNvPicPr>
      </xdr:nvPicPr>
      <xdr:blipFill>
        <a:blip xmlns:r="http://schemas.openxmlformats.org/officeDocument/2006/relationships" r:embed="rId2"/>
        <a:stretch>
          <a:fillRect/>
        </a:stretch>
      </xdr:blipFill>
      <xdr:spPr>
        <a:xfrm>
          <a:off x="742949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083D1971-82CB-42A3-ABD4-99DAC14956DF}"/>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EDC2FB96-76C4-49CC-AE54-1B25331E6EDC}"/>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F7BBE66E-B4A7-4E69-A8AC-EF6EDB6D6FA8}"/>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0BD563C1-AEDA-47EB-AD03-32C8387A9BCF}"/>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123825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8763000" y="2095499"/>
          <a:ext cx="4800600" cy="6562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8648700" y="13338175"/>
          <a:ext cx="362585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511967</xdr:colOff>
      <xdr:row>0</xdr:row>
      <xdr:rowOff>23812</xdr:rowOff>
    </xdr:from>
    <xdr:to>
      <xdr:col>7</xdr:col>
      <xdr:colOff>335211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A61D871E-BA70-4FAF-B64E-591EB981D574}"/>
            </a:ext>
          </a:extLst>
        </xdr:cNvPr>
        <xdr:cNvPicPr>
          <a:picLocks noChangeAspect="1"/>
        </xdr:cNvPicPr>
      </xdr:nvPicPr>
      <xdr:blipFill>
        <a:blip xmlns:r="http://schemas.openxmlformats.org/officeDocument/2006/relationships" r:embed="rId2"/>
        <a:stretch>
          <a:fillRect/>
        </a:stretch>
      </xdr:blipFill>
      <xdr:spPr>
        <a:xfrm>
          <a:off x="742949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EB41804A-4F16-4126-A61B-DFC801270A18}"/>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C207EFAC-8E0B-4EB9-BF4C-6A8ECFF2A4BA}"/>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D11B4214-87FB-4A1A-8AA1-31D6AD5FDEC1}"/>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6B531AD1-41AC-4CAD-851F-4195666972E9}"/>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123825</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8763000" y="2095499"/>
          <a:ext cx="4800600" cy="6562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8648700" y="13338175"/>
          <a:ext cx="362585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500057</xdr:colOff>
      <xdr:row>0</xdr:row>
      <xdr:rowOff>23812</xdr:rowOff>
    </xdr:from>
    <xdr:to>
      <xdr:col>7</xdr:col>
      <xdr:colOff>323301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69EDB115-ED46-4812-9FC3-A20972D63A59}"/>
            </a:ext>
          </a:extLst>
        </xdr:cNvPr>
        <xdr:cNvPicPr>
          <a:picLocks noChangeAspect="1"/>
        </xdr:cNvPicPr>
      </xdr:nvPicPr>
      <xdr:blipFill>
        <a:blip xmlns:r="http://schemas.openxmlformats.org/officeDocument/2006/relationships" r:embed="rId2"/>
        <a:stretch>
          <a:fillRect/>
        </a:stretch>
      </xdr:blipFill>
      <xdr:spPr>
        <a:xfrm>
          <a:off x="741758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EB427A51-7FEA-4B1F-8C18-C1F6DE540F91}"/>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8703248E-B869-40F1-AF8B-2D559F74E54B}"/>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C1B94857-B9BF-432F-A327-79EE12520240}"/>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10398BDB-AB70-47DE-9568-AD1341D3E4C4}"/>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5803106" y="514350"/>
          <a:ext cx="876300"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5784850" y="514350"/>
          <a:ext cx="876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180975</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8858250" y="2095499"/>
          <a:ext cx="4800600" cy="6619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79121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500055</xdr:colOff>
      <xdr:row>0</xdr:row>
      <xdr:rowOff>23812</xdr:rowOff>
    </xdr:from>
    <xdr:to>
      <xdr:col>7</xdr:col>
      <xdr:colOff>323299</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DAD2154A-D537-4108-8D8A-A1F46967404E}"/>
            </a:ext>
          </a:extLst>
        </xdr:cNvPr>
        <xdr:cNvPicPr>
          <a:picLocks noChangeAspect="1"/>
        </xdr:cNvPicPr>
      </xdr:nvPicPr>
      <xdr:blipFill>
        <a:blip xmlns:r="http://schemas.openxmlformats.org/officeDocument/2006/relationships" r:embed="rId2"/>
        <a:stretch>
          <a:fillRect/>
        </a:stretch>
      </xdr:blipFill>
      <xdr:spPr>
        <a:xfrm>
          <a:off x="7417586"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21B1AECB-E843-4CA0-BB47-2193BDCD0C37}"/>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CCEE1346-786B-4444-AC82-719BD0785230}"/>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4E4374FF-BD2A-4BB5-AD97-F33D875E903C}"/>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8EE12B53-3661-4C3A-929A-4857FA6231CD}"/>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5784850" y="514350"/>
          <a:ext cx="876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5784850" y="514350"/>
          <a:ext cx="876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114300</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8858250" y="2095499"/>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79121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523867</xdr:colOff>
      <xdr:row>0</xdr:row>
      <xdr:rowOff>23812</xdr:rowOff>
    </xdr:from>
    <xdr:to>
      <xdr:col>7</xdr:col>
      <xdr:colOff>347111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EC180392-3912-422D-B07D-48A2CDC96EDE}"/>
            </a:ext>
          </a:extLst>
        </xdr:cNvPr>
        <xdr:cNvPicPr>
          <a:picLocks noChangeAspect="1"/>
        </xdr:cNvPicPr>
      </xdr:nvPicPr>
      <xdr:blipFill>
        <a:blip xmlns:r="http://schemas.openxmlformats.org/officeDocument/2006/relationships" r:embed="rId2"/>
        <a:stretch>
          <a:fillRect/>
        </a:stretch>
      </xdr:blipFill>
      <xdr:spPr>
        <a:xfrm>
          <a:off x="744139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6FC2F946-A009-4C08-B0F2-FCD720A568E3}"/>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9EB7A437-D8CB-46FE-B399-D1451F7DB417}"/>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2EB13BEA-B030-4AD3-9825-6762057950DE}"/>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515397EE-0068-46D2-B279-C387A49BB625}"/>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344717</xdr:colOff>
      <xdr:row>4</xdr:row>
      <xdr:rowOff>203200</xdr:rowOff>
    </xdr:from>
    <xdr:to>
      <xdr:col>8</xdr:col>
      <xdr:colOff>963843</xdr:colOff>
      <xdr:row>6</xdr:row>
      <xdr:rowOff>50800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6034317" y="2832100"/>
          <a:ext cx="3425826" cy="1231900"/>
          <a:chOff x="5678717" y="2324100"/>
          <a:chExt cx="2765426" cy="1187450"/>
        </a:xfrm>
      </xdr:grpSpPr>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12700</xdr:rowOff>
    </xdr:from>
    <xdr:to>
      <xdr:col>9</xdr:col>
      <xdr:colOff>1371600</xdr:colOff>
      <xdr:row>2</xdr:row>
      <xdr:rowOff>571500</xdr:rowOff>
    </xdr:to>
    <xdr:pic>
      <xdr:nvPicPr>
        <xdr:cNvPr id="6" name="Picture 5">
          <a:hlinkClick xmlns:r="http://schemas.openxmlformats.org/officeDocument/2006/relationships" r:id="rId2"/>
          <a:extLst>
            <a:ext uri="{FF2B5EF4-FFF2-40B4-BE49-F238E27FC236}">
              <a16:creationId xmlns:a16="http://schemas.microsoft.com/office/drawing/2014/main" id="{13BAFFB1-EDEF-4ECD-9F33-13EF9B614B2D}"/>
            </a:ext>
          </a:extLst>
        </xdr:cNvPr>
        <xdr:cNvPicPr>
          <a:picLocks noChangeAspect="1"/>
        </xdr:cNvPicPr>
      </xdr:nvPicPr>
      <xdr:blipFill>
        <a:blip xmlns:r="http://schemas.openxmlformats.org/officeDocument/2006/relationships" r:embed="rId3"/>
        <a:stretch>
          <a:fillRect/>
        </a:stretch>
      </xdr:blipFill>
      <xdr:spPr>
        <a:xfrm>
          <a:off x="8966200" y="457200"/>
          <a:ext cx="1371600" cy="1155700"/>
        </a:xfrm>
        <a:prstGeom prst="rect">
          <a:avLst/>
        </a:prstGeom>
      </xdr:spPr>
    </xdr:pic>
    <xdr:clientData fPrintsWithSheet="0"/>
  </xdr:twoCellAnchor>
  <xdr:twoCellAnchor>
    <xdr:from>
      <xdr:col>13</xdr:col>
      <xdr:colOff>406400</xdr:colOff>
      <xdr:row>4</xdr:row>
      <xdr:rowOff>571500</xdr:rowOff>
    </xdr:from>
    <xdr:to>
      <xdr:col>14</xdr:col>
      <xdr:colOff>303212</xdr:colOff>
      <xdr:row>6</xdr:row>
      <xdr:rowOff>306387</xdr:rowOff>
    </xdr:to>
    <xdr:grpSp>
      <xdr:nvGrpSpPr>
        <xdr:cNvPr id="7" name="Group 6">
          <a:hlinkClick xmlns:r="http://schemas.openxmlformats.org/officeDocument/2006/relationships" r:id="rId4"/>
          <a:extLst>
            <a:ext uri="{FF2B5EF4-FFF2-40B4-BE49-F238E27FC236}">
              <a16:creationId xmlns:a16="http://schemas.microsoft.com/office/drawing/2014/main" id="{D0C9D652-3A35-4969-ABE6-2C8347C269AC}"/>
            </a:ext>
          </a:extLst>
        </xdr:cNvPr>
        <xdr:cNvGrpSpPr/>
      </xdr:nvGrpSpPr>
      <xdr:grpSpPr>
        <a:xfrm>
          <a:off x="14909800" y="3200400"/>
          <a:ext cx="976312" cy="1119187"/>
          <a:chOff x="9001125" y="488157"/>
          <a:chExt cx="976312" cy="1119187"/>
        </a:xfrm>
      </xdr:grpSpPr>
      <xdr:pic>
        <xdr:nvPicPr>
          <xdr:cNvPr id="8" name="Picture 7">
            <a:extLst>
              <a:ext uri="{FF2B5EF4-FFF2-40B4-BE49-F238E27FC236}">
                <a16:creationId xmlns:a16="http://schemas.microsoft.com/office/drawing/2014/main" id="{37B922DB-6241-4643-8193-08C47923D0EA}"/>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892B048B-07A4-4BC2-81BE-8FD7EFCA68A9}"/>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DDE386F3-3C57-49F2-A22A-7EF6E3E9391F}"/>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368300</xdr:colOff>
      <xdr:row>4</xdr:row>
      <xdr:rowOff>215900</xdr:rowOff>
    </xdr:from>
    <xdr:to>
      <xdr:col>8</xdr:col>
      <xdr:colOff>1012826</xdr:colOff>
      <xdr:row>6</xdr:row>
      <xdr:rowOff>234950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6134100" y="28448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10</xdr:col>
      <xdr:colOff>12700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408838DA-4232-448F-B1B3-7CE234BACA11}"/>
            </a:ext>
          </a:extLst>
        </xdr:cNvPr>
        <xdr:cNvPicPr>
          <a:picLocks noChangeAspect="1"/>
        </xdr:cNvPicPr>
      </xdr:nvPicPr>
      <xdr:blipFill>
        <a:blip xmlns:r="http://schemas.openxmlformats.org/officeDocument/2006/relationships" r:embed="rId3"/>
        <a:stretch>
          <a:fillRect/>
        </a:stretch>
      </xdr:blipFill>
      <xdr:spPr>
        <a:xfrm>
          <a:off x="8991600" y="444500"/>
          <a:ext cx="1320800" cy="1155700"/>
        </a:xfrm>
        <a:prstGeom prst="rect">
          <a:avLst/>
        </a:prstGeom>
      </xdr:spPr>
    </xdr:pic>
    <xdr:clientData fPrintsWithSheet="0"/>
  </xdr:twoCellAnchor>
  <xdr:twoCellAnchor>
    <xdr:from>
      <xdr:col>13</xdr:col>
      <xdr:colOff>431800</xdr:colOff>
      <xdr:row>4</xdr:row>
      <xdr:rowOff>622300</xdr:rowOff>
    </xdr:from>
    <xdr:to>
      <xdr:col>14</xdr:col>
      <xdr:colOff>328612</xdr:colOff>
      <xdr:row>6</xdr:row>
      <xdr:rowOff>395287</xdr:rowOff>
    </xdr:to>
    <xdr:grpSp>
      <xdr:nvGrpSpPr>
        <xdr:cNvPr id="7" name="Group 6">
          <a:hlinkClick xmlns:r="http://schemas.openxmlformats.org/officeDocument/2006/relationships" r:id="rId4"/>
          <a:extLst>
            <a:ext uri="{FF2B5EF4-FFF2-40B4-BE49-F238E27FC236}">
              <a16:creationId xmlns:a16="http://schemas.microsoft.com/office/drawing/2014/main" id="{823F2EE0-7421-4E4D-962F-541A1FD3BB29}"/>
            </a:ext>
          </a:extLst>
        </xdr:cNvPr>
        <xdr:cNvGrpSpPr/>
      </xdr:nvGrpSpPr>
      <xdr:grpSpPr>
        <a:xfrm>
          <a:off x="15049500" y="3251200"/>
          <a:ext cx="976312" cy="1119187"/>
          <a:chOff x="9001125" y="488157"/>
          <a:chExt cx="976312" cy="1119187"/>
        </a:xfrm>
      </xdr:grpSpPr>
      <xdr:pic>
        <xdr:nvPicPr>
          <xdr:cNvPr id="8" name="Picture 7">
            <a:extLst>
              <a:ext uri="{FF2B5EF4-FFF2-40B4-BE49-F238E27FC236}">
                <a16:creationId xmlns:a16="http://schemas.microsoft.com/office/drawing/2014/main" id="{FF79AF91-9C36-4361-A330-3FE842516B5B}"/>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63DDEAE4-F310-4F5E-85E1-E7F1043D4A0A}"/>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BF5D7BD2-7DDE-415E-A08A-BBB29F107ACF}"/>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393700</xdr:colOff>
      <xdr:row>4</xdr:row>
      <xdr:rowOff>139700</xdr:rowOff>
    </xdr:from>
    <xdr:to>
      <xdr:col>8</xdr:col>
      <xdr:colOff>1038226</xdr:colOff>
      <xdr:row>6</xdr:row>
      <xdr:rowOff>158750</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6172200" y="2768600"/>
          <a:ext cx="3438526" cy="1365250"/>
          <a:chOff x="5678717" y="2324100"/>
          <a:chExt cx="2765426" cy="1187450"/>
        </a:xfrm>
      </xdr:grpSpPr>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10</xdr:col>
      <xdr:colOff>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10A04E54-83AA-4F4C-A67C-FAD5D5629708}"/>
            </a:ext>
          </a:extLst>
        </xdr:cNvPr>
        <xdr:cNvPicPr>
          <a:picLocks noChangeAspect="1"/>
        </xdr:cNvPicPr>
      </xdr:nvPicPr>
      <xdr:blipFill>
        <a:blip xmlns:r="http://schemas.openxmlformats.org/officeDocument/2006/relationships" r:embed="rId3"/>
        <a:stretch>
          <a:fillRect/>
        </a:stretch>
      </xdr:blipFill>
      <xdr:spPr>
        <a:xfrm>
          <a:off x="9004300" y="444500"/>
          <a:ext cx="1371600" cy="1155700"/>
        </a:xfrm>
        <a:prstGeom prst="rect">
          <a:avLst/>
        </a:prstGeom>
      </xdr:spPr>
    </xdr:pic>
    <xdr:clientData fPrintsWithSheet="0"/>
  </xdr:twoCellAnchor>
  <xdr:twoCellAnchor>
    <xdr:from>
      <xdr:col>13</xdr:col>
      <xdr:colOff>381000</xdr:colOff>
      <xdr:row>4</xdr:row>
      <xdr:rowOff>635000</xdr:rowOff>
    </xdr:from>
    <xdr:to>
      <xdr:col>14</xdr:col>
      <xdr:colOff>328612</xdr:colOff>
      <xdr:row>6</xdr:row>
      <xdr:rowOff>407987</xdr:rowOff>
    </xdr:to>
    <xdr:grpSp>
      <xdr:nvGrpSpPr>
        <xdr:cNvPr id="7" name="Group 6">
          <a:hlinkClick xmlns:r="http://schemas.openxmlformats.org/officeDocument/2006/relationships" r:id="rId4"/>
          <a:extLst>
            <a:ext uri="{FF2B5EF4-FFF2-40B4-BE49-F238E27FC236}">
              <a16:creationId xmlns:a16="http://schemas.microsoft.com/office/drawing/2014/main" id="{337D92C6-D6C1-4B54-B880-E040E0DBCEDC}"/>
            </a:ext>
          </a:extLst>
        </xdr:cNvPr>
        <xdr:cNvGrpSpPr/>
      </xdr:nvGrpSpPr>
      <xdr:grpSpPr>
        <a:xfrm>
          <a:off x="15062200" y="3263900"/>
          <a:ext cx="976312" cy="1119187"/>
          <a:chOff x="9001125" y="488157"/>
          <a:chExt cx="976312" cy="1119187"/>
        </a:xfrm>
      </xdr:grpSpPr>
      <xdr:pic>
        <xdr:nvPicPr>
          <xdr:cNvPr id="8" name="Picture 7">
            <a:extLst>
              <a:ext uri="{FF2B5EF4-FFF2-40B4-BE49-F238E27FC236}">
                <a16:creationId xmlns:a16="http://schemas.microsoft.com/office/drawing/2014/main" id="{DC62AE6C-9DE8-4153-A3AB-E1C8E56AAAB4}"/>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EDF1BC0F-4C34-4A6D-81D5-428674C693A3}"/>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D666AF72-7722-4ED4-BCEE-4D8F3CF258DC}"/>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393700</xdr:colOff>
      <xdr:row>4</xdr:row>
      <xdr:rowOff>241300</xdr:rowOff>
    </xdr:from>
    <xdr:to>
      <xdr:col>8</xdr:col>
      <xdr:colOff>1038226</xdr:colOff>
      <xdr:row>6</xdr:row>
      <xdr:rowOff>260350</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6159500" y="28702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1295400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8E8A3515-DA88-42A4-B2D5-9F45A5E875D7}"/>
            </a:ext>
          </a:extLst>
        </xdr:cNvPr>
        <xdr:cNvPicPr>
          <a:picLocks noChangeAspect="1"/>
        </xdr:cNvPicPr>
      </xdr:nvPicPr>
      <xdr:blipFill>
        <a:blip xmlns:r="http://schemas.openxmlformats.org/officeDocument/2006/relationships" r:embed="rId3"/>
        <a:stretch>
          <a:fillRect/>
        </a:stretch>
      </xdr:blipFill>
      <xdr:spPr>
        <a:xfrm>
          <a:off x="8991600" y="444500"/>
          <a:ext cx="1295400" cy="1155700"/>
        </a:xfrm>
        <a:prstGeom prst="rect">
          <a:avLst/>
        </a:prstGeom>
      </xdr:spPr>
    </xdr:pic>
    <xdr:clientData fPrintsWithSheet="0"/>
  </xdr:twoCellAnchor>
  <xdr:twoCellAnchor>
    <xdr:from>
      <xdr:col>13</xdr:col>
      <xdr:colOff>368300</xdr:colOff>
      <xdr:row>4</xdr:row>
      <xdr:rowOff>596900</xdr:rowOff>
    </xdr:from>
    <xdr:to>
      <xdr:col>14</xdr:col>
      <xdr:colOff>315912</xdr:colOff>
      <xdr:row>6</xdr:row>
      <xdr:rowOff>369887</xdr:rowOff>
    </xdr:to>
    <xdr:grpSp>
      <xdr:nvGrpSpPr>
        <xdr:cNvPr id="7" name="Group 6">
          <a:hlinkClick xmlns:r="http://schemas.openxmlformats.org/officeDocument/2006/relationships" r:id="rId4"/>
          <a:extLst>
            <a:ext uri="{FF2B5EF4-FFF2-40B4-BE49-F238E27FC236}">
              <a16:creationId xmlns:a16="http://schemas.microsoft.com/office/drawing/2014/main" id="{4FF6C838-BF35-47D1-97E9-D1214332711D}"/>
            </a:ext>
          </a:extLst>
        </xdr:cNvPr>
        <xdr:cNvGrpSpPr/>
      </xdr:nvGrpSpPr>
      <xdr:grpSpPr>
        <a:xfrm>
          <a:off x="14986000" y="3225800"/>
          <a:ext cx="976312" cy="1119187"/>
          <a:chOff x="9001125" y="488157"/>
          <a:chExt cx="976312" cy="1119187"/>
        </a:xfrm>
      </xdr:grpSpPr>
      <xdr:pic>
        <xdr:nvPicPr>
          <xdr:cNvPr id="8" name="Picture 7">
            <a:extLst>
              <a:ext uri="{FF2B5EF4-FFF2-40B4-BE49-F238E27FC236}">
                <a16:creationId xmlns:a16="http://schemas.microsoft.com/office/drawing/2014/main" id="{A72CC376-3517-4D94-A192-62EA1801F6AE}"/>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2717FB58-AD04-4FDD-9FA7-B1DDAE85B40F}"/>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EAF6B888-05C9-4B98-837B-5A3AA38BE07D}"/>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419100</xdr:colOff>
      <xdr:row>4</xdr:row>
      <xdr:rowOff>228600</xdr:rowOff>
    </xdr:from>
    <xdr:to>
      <xdr:col>8</xdr:col>
      <xdr:colOff>1063626</xdr:colOff>
      <xdr:row>6</xdr:row>
      <xdr:rowOff>247650</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6184900" y="2857500"/>
          <a:ext cx="3489326" cy="1365250"/>
          <a:chOff x="5678717" y="2324100"/>
          <a:chExt cx="2765426" cy="1187450"/>
        </a:xfrm>
      </xdr:grpSpPr>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80BDFD61-0CE7-45FE-895D-58D4479F2A80}"/>
            </a:ext>
          </a:extLst>
        </xdr:cNvPr>
        <xdr:cNvPicPr>
          <a:picLocks noChangeAspect="1"/>
        </xdr:cNvPicPr>
      </xdr:nvPicPr>
      <xdr:blipFill>
        <a:blip xmlns:r="http://schemas.openxmlformats.org/officeDocument/2006/relationships" r:embed="rId3"/>
        <a:stretch>
          <a:fillRect/>
        </a:stretch>
      </xdr:blipFill>
      <xdr:spPr>
        <a:xfrm>
          <a:off x="8991600" y="444500"/>
          <a:ext cx="1257300" cy="1155700"/>
        </a:xfrm>
        <a:prstGeom prst="rect">
          <a:avLst/>
        </a:prstGeom>
      </xdr:spPr>
    </xdr:pic>
    <xdr:clientData fPrintsWithSheet="0"/>
  </xdr:twoCellAnchor>
  <xdr:twoCellAnchor>
    <xdr:from>
      <xdr:col>13</xdr:col>
      <xdr:colOff>419100</xdr:colOff>
      <xdr:row>4</xdr:row>
      <xdr:rowOff>660400</xdr:rowOff>
    </xdr:from>
    <xdr:to>
      <xdr:col>14</xdr:col>
      <xdr:colOff>265112</xdr:colOff>
      <xdr:row>6</xdr:row>
      <xdr:rowOff>433387</xdr:rowOff>
    </xdr:to>
    <xdr:grpSp>
      <xdr:nvGrpSpPr>
        <xdr:cNvPr id="7" name="Group 6">
          <a:hlinkClick xmlns:r="http://schemas.openxmlformats.org/officeDocument/2006/relationships" r:id="rId4"/>
          <a:extLst>
            <a:ext uri="{FF2B5EF4-FFF2-40B4-BE49-F238E27FC236}">
              <a16:creationId xmlns:a16="http://schemas.microsoft.com/office/drawing/2014/main" id="{3264B02A-7D33-468A-BF41-341E2B1FAC9B}"/>
            </a:ext>
          </a:extLst>
        </xdr:cNvPr>
        <xdr:cNvGrpSpPr/>
      </xdr:nvGrpSpPr>
      <xdr:grpSpPr>
        <a:xfrm>
          <a:off x="15049500" y="3289300"/>
          <a:ext cx="976312" cy="1119187"/>
          <a:chOff x="9001125" y="488157"/>
          <a:chExt cx="976312" cy="1119187"/>
        </a:xfrm>
      </xdr:grpSpPr>
      <xdr:pic>
        <xdr:nvPicPr>
          <xdr:cNvPr id="8" name="Picture 7">
            <a:extLst>
              <a:ext uri="{FF2B5EF4-FFF2-40B4-BE49-F238E27FC236}">
                <a16:creationId xmlns:a16="http://schemas.microsoft.com/office/drawing/2014/main" id="{7F5CD577-DE42-4505-AA15-F6370905C408}"/>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C15FC9E9-8B01-44B2-B32E-1C5EC9FB2FF5}"/>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AF3B5636-3C9C-40C5-B064-A74FD87BC186}"/>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393700</xdr:colOff>
      <xdr:row>4</xdr:row>
      <xdr:rowOff>203200</xdr:rowOff>
    </xdr:from>
    <xdr:to>
      <xdr:col>8</xdr:col>
      <xdr:colOff>1038226</xdr:colOff>
      <xdr:row>6</xdr:row>
      <xdr:rowOff>222250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6159500" y="2819400"/>
          <a:ext cx="3438526" cy="1365250"/>
          <a:chOff x="5678717" y="2324100"/>
          <a:chExt cx="2765426" cy="1187450"/>
        </a:xfrm>
      </xdr:grpSpPr>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1358900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FE5D1445-120B-4772-9D54-AF77066E630D}"/>
            </a:ext>
          </a:extLst>
        </xdr:cNvPr>
        <xdr:cNvPicPr>
          <a:picLocks noChangeAspect="1"/>
        </xdr:cNvPicPr>
      </xdr:nvPicPr>
      <xdr:blipFill>
        <a:blip xmlns:r="http://schemas.openxmlformats.org/officeDocument/2006/relationships" r:embed="rId3"/>
        <a:stretch>
          <a:fillRect/>
        </a:stretch>
      </xdr:blipFill>
      <xdr:spPr>
        <a:xfrm>
          <a:off x="8991600" y="444500"/>
          <a:ext cx="1358900" cy="1155700"/>
        </a:xfrm>
        <a:prstGeom prst="rect">
          <a:avLst/>
        </a:prstGeom>
      </xdr:spPr>
    </xdr:pic>
    <xdr:clientData fPrintsWithSheet="0"/>
  </xdr:twoCellAnchor>
  <xdr:twoCellAnchor>
    <xdr:from>
      <xdr:col>13</xdr:col>
      <xdr:colOff>368300</xdr:colOff>
      <xdr:row>4</xdr:row>
      <xdr:rowOff>609600</xdr:rowOff>
    </xdr:from>
    <xdr:to>
      <xdr:col>14</xdr:col>
      <xdr:colOff>214312</xdr:colOff>
      <xdr:row>6</xdr:row>
      <xdr:rowOff>382587</xdr:rowOff>
    </xdr:to>
    <xdr:grpSp>
      <xdr:nvGrpSpPr>
        <xdr:cNvPr id="7" name="Group 6">
          <a:hlinkClick xmlns:r="http://schemas.openxmlformats.org/officeDocument/2006/relationships" r:id="rId4"/>
          <a:extLst>
            <a:ext uri="{FF2B5EF4-FFF2-40B4-BE49-F238E27FC236}">
              <a16:creationId xmlns:a16="http://schemas.microsoft.com/office/drawing/2014/main" id="{55F83A16-8AEF-46F6-8200-F0724EE6115C}"/>
            </a:ext>
          </a:extLst>
        </xdr:cNvPr>
        <xdr:cNvGrpSpPr/>
      </xdr:nvGrpSpPr>
      <xdr:grpSpPr>
        <a:xfrm>
          <a:off x="15036800" y="3225800"/>
          <a:ext cx="976312" cy="1119187"/>
          <a:chOff x="9001125" y="488157"/>
          <a:chExt cx="976312" cy="1119187"/>
        </a:xfrm>
      </xdr:grpSpPr>
      <xdr:pic>
        <xdr:nvPicPr>
          <xdr:cNvPr id="8" name="Picture 7">
            <a:extLst>
              <a:ext uri="{FF2B5EF4-FFF2-40B4-BE49-F238E27FC236}">
                <a16:creationId xmlns:a16="http://schemas.microsoft.com/office/drawing/2014/main" id="{F036663B-B8DC-4D32-AF30-3FB9F88A4E8B}"/>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AC1C970F-9CD5-48CA-9D67-6CACE14C8A82}"/>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C94D353B-D5FB-4107-9243-A0D65FFEDB0A}"/>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431800</xdr:colOff>
      <xdr:row>4</xdr:row>
      <xdr:rowOff>228600</xdr:rowOff>
    </xdr:from>
    <xdr:to>
      <xdr:col>8</xdr:col>
      <xdr:colOff>1076326</xdr:colOff>
      <xdr:row>6</xdr:row>
      <xdr:rowOff>247650</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197600" y="2857500"/>
          <a:ext cx="3438526" cy="1365250"/>
          <a:chOff x="5678717" y="2324100"/>
          <a:chExt cx="2765426" cy="1187450"/>
        </a:xfrm>
      </xdr:grpSpPr>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1282700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F5C5B8A3-CD81-48FF-86F9-F7D1E61411AD}"/>
            </a:ext>
          </a:extLst>
        </xdr:cNvPr>
        <xdr:cNvPicPr>
          <a:picLocks noChangeAspect="1"/>
        </xdr:cNvPicPr>
      </xdr:nvPicPr>
      <xdr:blipFill>
        <a:blip xmlns:r="http://schemas.openxmlformats.org/officeDocument/2006/relationships" r:embed="rId3"/>
        <a:stretch>
          <a:fillRect/>
        </a:stretch>
      </xdr:blipFill>
      <xdr:spPr>
        <a:xfrm>
          <a:off x="8991600" y="444500"/>
          <a:ext cx="1282700" cy="1155700"/>
        </a:xfrm>
        <a:prstGeom prst="rect">
          <a:avLst/>
        </a:prstGeom>
      </xdr:spPr>
    </xdr:pic>
    <xdr:clientData fPrintsWithSheet="0"/>
  </xdr:twoCellAnchor>
  <xdr:twoCellAnchor>
    <xdr:from>
      <xdr:col>13</xdr:col>
      <xdr:colOff>368300</xdr:colOff>
      <xdr:row>4</xdr:row>
      <xdr:rowOff>596900</xdr:rowOff>
    </xdr:from>
    <xdr:to>
      <xdr:col>14</xdr:col>
      <xdr:colOff>214312</xdr:colOff>
      <xdr:row>6</xdr:row>
      <xdr:rowOff>369887</xdr:rowOff>
    </xdr:to>
    <xdr:grpSp>
      <xdr:nvGrpSpPr>
        <xdr:cNvPr id="7" name="Group 6">
          <a:hlinkClick xmlns:r="http://schemas.openxmlformats.org/officeDocument/2006/relationships" r:id="rId4"/>
          <a:extLst>
            <a:ext uri="{FF2B5EF4-FFF2-40B4-BE49-F238E27FC236}">
              <a16:creationId xmlns:a16="http://schemas.microsoft.com/office/drawing/2014/main" id="{DE345B2A-2DC2-4A83-A571-AF3FA6007CEB}"/>
            </a:ext>
          </a:extLst>
        </xdr:cNvPr>
        <xdr:cNvGrpSpPr/>
      </xdr:nvGrpSpPr>
      <xdr:grpSpPr>
        <a:xfrm>
          <a:off x="14960600" y="3225800"/>
          <a:ext cx="976312" cy="1119187"/>
          <a:chOff x="9001125" y="488157"/>
          <a:chExt cx="976312" cy="1119187"/>
        </a:xfrm>
      </xdr:grpSpPr>
      <xdr:pic>
        <xdr:nvPicPr>
          <xdr:cNvPr id="8" name="Picture 7">
            <a:extLst>
              <a:ext uri="{FF2B5EF4-FFF2-40B4-BE49-F238E27FC236}">
                <a16:creationId xmlns:a16="http://schemas.microsoft.com/office/drawing/2014/main" id="{886A7442-FC39-4AE8-B65D-769AEF83D7A0}"/>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3B65E0B4-F67C-439A-9347-A8941F04944E}"/>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EE72D77F-BFC0-4C25-9193-7462853C7D91}"/>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355600</xdr:colOff>
      <xdr:row>4</xdr:row>
      <xdr:rowOff>241300</xdr:rowOff>
    </xdr:from>
    <xdr:to>
      <xdr:col>8</xdr:col>
      <xdr:colOff>1000126</xdr:colOff>
      <xdr:row>6</xdr:row>
      <xdr:rowOff>260350</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6121400" y="2844800"/>
          <a:ext cx="3489326" cy="1365250"/>
          <a:chOff x="5678717" y="2324100"/>
          <a:chExt cx="2765426" cy="1187450"/>
        </a:xfrm>
      </xdr:grpSpPr>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9A80BB35-4416-4CD5-9B64-9E0D78E4A580}"/>
            </a:ext>
          </a:extLst>
        </xdr:cNvPr>
        <xdr:cNvPicPr>
          <a:picLocks noChangeAspect="1"/>
        </xdr:cNvPicPr>
      </xdr:nvPicPr>
      <xdr:blipFill>
        <a:blip xmlns:r="http://schemas.openxmlformats.org/officeDocument/2006/relationships" r:embed="rId3"/>
        <a:stretch>
          <a:fillRect/>
        </a:stretch>
      </xdr:blipFill>
      <xdr:spPr>
        <a:xfrm>
          <a:off x="8991600" y="444500"/>
          <a:ext cx="1257300" cy="1155700"/>
        </a:xfrm>
        <a:prstGeom prst="rect">
          <a:avLst/>
        </a:prstGeom>
      </xdr:spPr>
    </xdr:pic>
    <xdr:clientData fPrintsWithSheet="0"/>
  </xdr:twoCellAnchor>
  <xdr:twoCellAnchor>
    <xdr:from>
      <xdr:col>13</xdr:col>
      <xdr:colOff>381000</xdr:colOff>
      <xdr:row>4</xdr:row>
      <xdr:rowOff>520700</xdr:rowOff>
    </xdr:from>
    <xdr:to>
      <xdr:col>14</xdr:col>
      <xdr:colOff>227012</xdr:colOff>
      <xdr:row>6</xdr:row>
      <xdr:rowOff>293687</xdr:rowOff>
    </xdr:to>
    <xdr:grpSp>
      <xdr:nvGrpSpPr>
        <xdr:cNvPr id="7" name="Group 6">
          <a:hlinkClick xmlns:r="http://schemas.openxmlformats.org/officeDocument/2006/relationships" r:id="rId4"/>
          <a:extLst>
            <a:ext uri="{FF2B5EF4-FFF2-40B4-BE49-F238E27FC236}">
              <a16:creationId xmlns:a16="http://schemas.microsoft.com/office/drawing/2014/main" id="{99965A9F-ED07-402B-96BB-14CD0857F924}"/>
            </a:ext>
          </a:extLst>
        </xdr:cNvPr>
        <xdr:cNvGrpSpPr/>
      </xdr:nvGrpSpPr>
      <xdr:grpSpPr>
        <a:xfrm>
          <a:off x="15049500" y="3124200"/>
          <a:ext cx="976312" cy="1119187"/>
          <a:chOff x="9001125" y="488157"/>
          <a:chExt cx="976312" cy="1119187"/>
        </a:xfrm>
      </xdr:grpSpPr>
      <xdr:pic>
        <xdr:nvPicPr>
          <xdr:cNvPr id="8" name="Picture 7">
            <a:extLst>
              <a:ext uri="{FF2B5EF4-FFF2-40B4-BE49-F238E27FC236}">
                <a16:creationId xmlns:a16="http://schemas.microsoft.com/office/drawing/2014/main" id="{B5F6B7E9-1EC0-4687-A28E-AE08437481C8}"/>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CBCA20DD-D792-4DB4-A5EF-1C42FF9FE360}"/>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1EBF5A2C-E462-4B47-A8DE-4959F7501B98}"/>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419100</xdr:colOff>
      <xdr:row>4</xdr:row>
      <xdr:rowOff>203200</xdr:rowOff>
    </xdr:from>
    <xdr:to>
      <xdr:col>8</xdr:col>
      <xdr:colOff>1063626</xdr:colOff>
      <xdr:row>6</xdr:row>
      <xdr:rowOff>222250</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6184900" y="28321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680C7F95-9D3F-4A18-93F6-CE1234C2A276}"/>
            </a:ext>
          </a:extLst>
        </xdr:cNvPr>
        <xdr:cNvPicPr>
          <a:picLocks noChangeAspect="1"/>
        </xdr:cNvPicPr>
      </xdr:nvPicPr>
      <xdr:blipFill>
        <a:blip xmlns:r="http://schemas.openxmlformats.org/officeDocument/2006/relationships" r:embed="rId3"/>
        <a:stretch>
          <a:fillRect/>
        </a:stretch>
      </xdr:blipFill>
      <xdr:spPr>
        <a:xfrm>
          <a:off x="8991600" y="444500"/>
          <a:ext cx="1257300" cy="1155700"/>
        </a:xfrm>
        <a:prstGeom prst="rect">
          <a:avLst/>
        </a:prstGeom>
      </xdr:spPr>
    </xdr:pic>
    <xdr:clientData fPrintsWithSheet="0"/>
  </xdr:twoCellAnchor>
  <xdr:twoCellAnchor>
    <xdr:from>
      <xdr:col>13</xdr:col>
      <xdr:colOff>355600</xdr:colOff>
      <xdr:row>4</xdr:row>
      <xdr:rowOff>469900</xdr:rowOff>
    </xdr:from>
    <xdr:to>
      <xdr:col>14</xdr:col>
      <xdr:colOff>201612</xdr:colOff>
      <xdr:row>6</xdr:row>
      <xdr:rowOff>242887</xdr:rowOff>
    </xdr:to>
    <xdr:grpSp>
      <xdr:nvGrpSpPr>
        <xdr:cNvPr id="7" name="Group 6">
          <a:hlinkClick xmlns:r="http://schemas.openxmlformats.org/officeDocument/2006/relationships" r:id="rId4"/>
          <a:extLst>
            <a:ext uri="{FF2B5EF4-FFF2-40B4-BE49-F238E27FC236}">
              <a16:creationId xmlns:a16="http://schemas.microsoft.com/office/drawing/2014/main" id="{F701DFDF-F4F9-4700-96EF-F8F17A34A945}"/>
            </a:ext>
          </a:extLst>
        </xdr:cNvPr>
        <xdr:cNvGrpSpPr/>
      </xdr:nvGrpSpPr>
      <xdr:grpSpPr>
        <a:xfrm>
          <a:off x="14744700" y="3098800"/>
          <a:ext cx="976312" cy="1119187"/>
          <a:chOff x="9001125" y="488157"/>
          <a:chExt cx="976312" cy="1119187"/>
        </a:xfrm>
      </xdr:grpSpPr>
      <xdr:pic>
        <xdr:nvPicPr>
          <xdr:cNvPr id="8" name="Picture 7">
            <a:extLst>
              <a:ext uri="{FF2B5EF4-FFF2-40B4-BE49-F238E27FC236}">
                <a16:creationId xmlns:a16="http://schemas.microsoft.com/office/drawing/2014/main" id="{D157E819-DFD4-45F3-AF32-2CA2F1B4956F}"/>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4B93602D-C0C6-4682-AFD2-8EC93C9EC638}"/>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24EC694B-E52A-406C-A498-44AFEADECD92}"/>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457200</xdr:colOff>
      <xdr:row>4</xdr:row>
      <xdr:rowOff>215900</xdr:rowOff>
    </xdr:from>
    <xdr:to>
      <xdr:col>8</xdr:col>
      <xdr:colOff>1101726</xdr:colOff>
      <xdr:row>6</xdr:row>
      <xdr:rowOff>234950</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6223000" y="28448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14CC4BDB-FEDE-496A-B62E-10AB8E0CAEAA}"/>
            </a:ext>
          </a:extLst>
        </xdr:cNvPr>
        <xdr:cNvPicPr>
          <a:picLocks noChangeAspect="1"/>
        </xdr:cNvPicPr>
      </xdr:nvPicPr>
      <xdr:blipFill>
        <a:blip xmlns:r="http://schemas.openxmlformats.org/officeDocument/2006/relationships" r:embed="rId3"/>
        <a:stretch>
          <a:fillRect/>
        </a:stretch>
      </xdr:blipFill>
      <xdr:spPr>
        <a:xfrm>
          <a:off x="8991600" y="444500"/>
          <a:ext cx="1257300" cy="1155700"/>
        </a:xfrm>
        <a:prstGeom prst="rect">
          <a:avLst/>
        </a:prstGeom>
      </xdr:spPr>
    </xdr:pic>
    <xdr:clientData fPrintsWithSheet="0"/>
  </xdr:twoCellAnchor>
  <xdr:twoCellAnchor>
    <xdr:from>
      <xdr:col>13</xdr:col>
      <xdr:colOff>419100</xdr:colOff>
      <xdr:row>4</xdr:row>
      <xdr:rowOff>495300</xdr:rowOff>
    </xdr:from>
    <xdr:to>
      <xdr:col>14</xdr:col>
      <xdr:colOff>265112</xdr:colOff>
      <xdr:row>6</xdr:row>
      <xdr:rowOff>268287</xdr:rowOff>
    </xdr:to>
    <xdr:grpSp>
      <xdr:nvGrpSpPr>
        <xdr:cNvPr id="7" name="Group 6">
          <a:hlinkClick xmlns:r="http://schemas.openxmlformats.org/officeDocument/2006/relationships" r:id="rId4"/>
          <a:extLst>
            <a:ext uri="{FF2B5EF4-FFF2-40B4-BE49-F238E27FC236}">
              <a16:creationId xmlns:a16="http://schemas.microsoft.com/office/drawing/2014/main" id="{E05AC8EF-962C-4CF0-813A-C2F66AC91E18}"/>
            </a:ext>
          </a:extLst>
        </xdr:cNvPr>
        <xdr:cNvGrpSpPr/>
      </xdr:nvGrpSpPr>
      <xdr:grpSpPr>
        <a:xfrm>
          <a:off x="15049500" y="3124200"/>
          <a:ext cx="976312" cy="1119187"/>
          <a:chOff x="9001125" y="488157"/>
          <a:chExt cx="976312" cy="1119187"/>
        </a:xfrm>
      </xdr:grpSpPr>
      <xdr:pic>
        <xdr:nvPicPr>
          <xdr:cNvPr id="8" name="Picture 7">
            <a:extLst>
              <a:ext uri="{FF2B5EF4-FFF2-40B4-BE49-F238E27FC236}">
                <a16:creationId xmlns:a16="http://schemas.microsoft.com/office/drawing/2014/main" id="{C0226819-C1AC-47D1-96EE-FE569F92D2F7}"/>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853DE314-DFEC-497D-B77F-817D51C05BC2}"/>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309CB8F9-C8A8-4739-A882-8702A97A91AA}"/>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342900</xdr:colOff>
      <xdr:row>4</xdr:row>
      <xdr:rowOff>228600</xdr:rowOff>
    </xdr:from>
    <xdr:to>
      <xdr:col>8</xdr:col>
      <xdr:colOff>987426</xdr:colOff>
      <xdr:row>6</xdr:row>
      <xdr:rowOff>247650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6108700" y="29083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3</xdr:row>
      <xdr:rowOff>0</xdr:rowOff>
    </xdr:to>
    <xdr:pic>
      <xdr:nvPicPr>
        <xdr:cNvPr id="6" name="Picture 5">
          <a:hlinkClick xmlns:r="http://schemas.openxmlformats.org/officeDocument/2006/relationships" r:id="rId2"/>
          <a:extLst>
            <a:ext uri="{FF2B5EF4-FFF2-40B4-BE49-F238E27FC236}">
              <a16:creationId xmlns:a16="http://schemas.microsoft.com/office/drawing/2014/main" id="{AC802001-3770-41C5-AF7C-FEB3F1B7874F}"/>
            </a:ext>
          </a:extLst>
        </xdr:cNvPr>
        <xdr:cNvPicPr>
          <a:picLocks noChangeAspect="1"/>
        </xdr:cNvPicPr>
      </xdr:nvPicPr>
      <xdr:blipFill>
        <a:blip xmlns:r="http://schemas.openxmlformats.org/officeDocument/2006/relationships" r:embed="rId3"/>
        <a:stretch>
          <a:fillRect/>
        </a:stretch>
      </xdr:blipFill>
      <xdr:spPr>
        <a:xfrm>
          <a:off x="8991600" y="444500"/>
          <a:ext cx="1257300" cy="1244600"/>
        </a:xfrm>
        <a:prstGeom prst="rect">
          <a:avLst/>
        </a:prstGeom>
      </xdr:spPr>
    </xdr:pic>
    <xdr:clientData fPrintsWithSheet="0"/>
  </xdr:twoCellAnchor>
  <xdr:twoCellAnchor>
    <xdr:from>
      <xdr:col>13</xdr:col>
      <xdr:colOff>304800</xdr:colOff>
      <xdr:row>4</xdr:row>
      <xdr:rowOff>495300</xdr:rowOff>
    </xdr:from>
    <xdr:to>
      <xdr:col>14</xdr:col>
      <xdr:colOff>150812</xdr:colOff>
      <xdr:row>6</xdr:row>
      <xdr:rowOff>268287</xdr:rowOff>
    </xdr:to>
    <xdr:grpSp>
      <xdr:nvGrpSpPr>
        <xdr:cNvPr id="7" name="Group 6">
          <a:hlinkClick xmlns:r="http://schemas.openxmlformats.org/officeDocument/2006/relationships" r:id="rId4"/>
          <a:extLst>
            <a:ext uri="{FF2B5EF4-FFF2-40B4-BE49-F238E27FC236}">
              <a16:creationId xmlns:a16="http://schemas.microsoft.com/office/drawing/2014/main" id="{383987F6-98FB-436F-A9A0-D4200FFF4CF3}"/>
            </a:ext>
          </a:extLst>
        </xdr:cNvPr>
        <xdr:cNvGrpSpPr/>
      </xdr:nvGrpSpPr>
      <xdr:grpSpPr>
        <a:xfrm>
          <a:off x="14884400" y="3175000"/>
          <a:ext cx="976312" cy="1119187"/>
          <a:chOff x="9001125" y="488157"/>
          <a:chExt cx="976312" cy="1119187"/>
        </a:xfrm>
      </xdr:grpSpPr>
      <xdr:pic>
        <xdr:nvPicPr>
          <xdr:cNvPr id="8" name="Picture 7">
            <a:extLst>
              <a:ext uri="{FF2B5EF4-FFF2-40B4-BE49-F238E27FC236}">
                <a16:creationId xmlns:a16="http://schemas.microsoft.com/office/drawing/2014/main" id="{1B3FB2CD-51B4-4EB4-AF35-B3BF2CF61CEE}"/>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7DC24BF4-779E-40C3-A0D6-1942B4E11047}"/>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CEC84B32-A983-45D7-8E85-44A3C41C147B}"/>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355600</xdr:colOff>
      <xdr:row>4</xdr:row>
      <xdr:rowOff>215900</xdr:rowOff>
    </xdr:from>
    <xdr:to>
      <xdr:col>8</xdr:col>
      <xdr:colOff>1000126</xdr:colOff>
      <xdr:row>6</xdr:row>
      <xdr:rowOff>234950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6121400" y="29083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2</xdr:row>
      <xdr:rowOff>622300</xdr:rowOff>
    </xdr:to>
    <xdr:pic>
      <xdr:nvPicPr>
        <xdr:cNvPr id="6" name="Picture 5">
          <a:hlinkClick xmlns:r="http://schemas.openxmlformats.org/officeDocument/2006/relationships" r:id="rId2"/>
          <a:extLst>
            <a:ext uri="{FF2B5EF4-FFF2-40B4-BE49-F238E27FC236}">
              <a16:creationId xmlns:a16="http://schemas.microsoft.com/office/drawing/2014/main" id="{7A4FD54C-C563-46B4-8B88-68B0922A84EF}"/>
            </a:ext>
          </a:extLst>
        </xdr:cNvPr>
        <xdr:cNvPicPr>
          <a:picLocks noChangeAspect="1"/>
        </xdr:cNvPicPr>
      </xdr:nvPicPr>
      <xdr:blipFill>
        <a:blip xmlns:r="http://schemas.openxmlformats.org/officeDocument/2006/relationships" r:embed="rId3"/>
        <a:stretch>
          <a:fillRect/>
        </a:stretch>
      </xdr:blipFill>
      <xdr:spPr>
        <a:xfrm>
          <a:off x="8991600" y="444500"/>
          <a:ext cx="1257300" cy="1219200"/>
        </a:xfrm>
        <a:prstGeom prst="rect">
          <a:avLst/>
        </a:prstGeom>
      </xdr:spPr>
    </xdr:pic>
    <xdr:clientData fPrintsWithSheet="0"/>
  </xdr:twoCellAnchor>
  <xdr:twoCellAnchor>
    <xdr:from>
      <xdr:col>13</xdr:col>
      <xdr:colOff>381000</xdr:colOff>
      <xdr:row>4</xdr:row>
      <xdr:rowOff>533400</xdr:rowOff>
    </xdr:from>
    <xdr:to>
      <xdr:col>14</xdr:col>
      <xdr:colOff>227012</xdr:colOff>
      <xdr:row>6</xdr:row>
      <xdr:rowOff>306387</xdr:rowOff>
    </xdr:to>
    <xdr:grpSp>
      <xdr:nvGrpSpPr>
        <xdr:cNvPr id="7" name="Group 6">
          <a:hlinkClick xmlns:r="http://schemas.openxmlformats.org/officeDocument/2006/relationships" r:id="rId4"/>
          <a:extLst>
            <a:ext uri="{FF2B5EF4-FFF2-40B4-BE49-F238E27FC236}">
              <a16:creationId xmlns:a16="http://schemas.microsoft.com/office/drawing/2014/main" id="{B0A63FD1-EA51-4806-BFD6-FFA0BFE26E88}"/>
            </a:ext>
          </a:extLst>
        </xdr:cNvPr>
        <xdr:cNvGrpSpPr/>
      </xdr:nvGrpSpPr>
      <xdr:grpSpPr>
        <a:xfrm>
          <a:off x="14960600" y="3225800"/>
          <a:ext cx="976312" cy="1119187"/>
          <a:chOff x="9001125" y="488157"/>
          <a:chExt cx="976312" cy="1119187"/>
        </a:xfrm>
      </xdr:grpSpPr>
      <xdr:pic>
        <xdr:nvPicPr>
          <xdr:cNvPr id="8" name="Picture 7">
            <a:extLst>
              <a:ext uri="{FF2B5EF4-FFF2-40B4-BE49-F238E27FC236}">
                <a16:creationId xmlns:a16="http://schemas.microsoft.com/office/drawing/2014/main" id="{C6A486FA-6586-4B4C-A1D5-B206D0407B44}"/>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2246A644-F6C8-4483-8FFC-51C95C482203}"/>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CBE3F04E-5753-4E6C-BF83-AE3A3D172038}"/>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323850</xdr:colOff>
      <xdr:row>0</xdr:row>
      <xdr:rowOff>28575</xdr:rowOff>
    </xdr:from>
    <xdr:to>
      <xdr:col>8</xdr:col>
      <xdr:colOff>335459</xdr:colOff>
      <xdr:row>3</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5E7EC488-FF81-414F-B18B-1A927F4CFEDE}"/>
            </a:ext>
          </a:extLst>
        </xdr:cNvPr>
        <xdr:cNvPicPr>
          <a:picLocks noChangeAspect="1"/>
        </xdr:cNvPicPr>
      </xdr:nvPicPr>
      <xdr:blipFill>
        <a:blip xmlns:r="http://schemas.openxmlformats.org/officeDocument/2006/relationships" r:embed="rId2"/>
        <a:stretch>
          <a:fillRect/>
        </a:stretch>
      </xdr:blipFill>
      <xdr:spPr>
        <a:xfrm>
          <a:off x="5124450" y="28575"/>
          <a:ext cx="697409" cy="676275"/>
        </a:xfrm>
        <a:prstGeom prst="rect">
          <a:avLst/>
        </a:prstGeom>
      </xdr:spPr>
    </xdr:pic>
    <xdr:clientData fPrintsWithSheet="0"/>
  </xdr:twoCellAnchor>
  <xdr:twoCellAnchor>
    <xdr:from>
      <xdr:col>0</xdr:col>
      <xdr:colOff>114300</xdr:colOff>
      <xdr:row>2</xdr:row>
      <xdr:rowOff>152401</xdr:rowOff>
    </xdr:from>
    <xdr:to>
      <xdr:col>8</xdr:col>
      <xdr:colOff>209550</xdr:colOff>
      <xdr:row>20</xdr:row>
      <xdr:rowOff>95251</xdr:rowOff>
    </xdr:to>
    <xdr:sp macro="" textlink="">
      <xdr:nvSpPr>
        <xdr:cNvPr id="5" name="TextBox 4">
          <a:extLst>
            <a:ext uri="{FF2B5EF4-FFF2-40B4-BE49-F238E27FC236}">
              <a16:creationId xmlns:a16="http://schemas.microsoft.com/office/drawing/2014/main" id="{C8C13FD2-1F01-40CC-8956-8252DF9A3157}"/>
            </a:ext>
          </a:extLst>
        </xdr:cNvPr>
        <xdr:cNvSpPr txBox="1"/>
      </xdr:nvSpPr>
      <xdr:spPr>
        <a:xfrm>
          <a:off x="114300" y="657226"/>
          <a:ext cx="5581650" cy="2857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If a teacher chooses to volunteer</a:t>
          </a:r>
          <a:r>
            <a:rPr lang="en-CA" sz="1100" baseline="0"/>
            <a:t> for an activity, club, sport (coaching), etc. it would </a:t>
          </a:r>
          <a:r>
            <a:rPr lang="en-CA" sz="1100" b="1" baseline="0"/>
            <a:t>NOT</a:t>
          </a:r>
          <a:r>
            <a:rPr lang="en-CA" sz="1100" baseline="0"/>
            <a:t> count as assigned time.</a:t>
          </a:r>
        </a:p>
        <a:p>
          <a:endParaRPr lang="en-CA" sz="1100" baseline="0"/>
        </a:p>
        <a:p>
          <a:r>
            <a:rPr lang="en-CA" sz="1100" baseline="0"/>
            <a:t>Teachers have always had the ability to choose what they would and would not do as extras.  Saying "no" is easier said that done, but extras should balanced out based on the overall workload and "life-load" of the teacher.</a:t>
          </a:r>
        </a:p>
        <a:p>
          <a:endParaRPr lang="en-CA" sz="1100" baseline="0"/>
        </a:p>
        <a:p>
          <a:r>
            <a:rPr lang="en-CA" sz="1100" baseline="0"/>
            <a:t>Teachers should fully understand all that is entailed in saying "yes" to an additional commitment. Are there city finals, away tournaments, concerts, plays, evening meetings, presentations, etc. that will be expected or required as a result of signing up?  If so, can you commit to the expectations?</a:t>
          </a:r>
        </a:p>
        <a:p>
          <a:endParaRPr lang="en-CA" sz="1100" baseline="0"/>
        </a:p>
        <a:p>
          <a:r>
            <a:rPr lang="en-CA" sz="1100" baseline="0"/>
            <a:t>Teachers who are looking for assitance with their assignable and instructional time conversations can reach out to Teacher Welfare for assistance.</a:t>
          </a:r>
          <a:endParaRPr lang="en-CA"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257175</xdr:colOff>
      <xdr:row>0</xdr:row>
      <xdr:rowOff>28575</xdr:rowOff>
    </xdr:from>
    <xdr:to>
      <xdr:col>8</xdr:col>
      <xdr:colOff>268784</xdr:colOff>
      <xdr:row>3</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9F494443-F504-424E-BF2D-9D43C706C56F}"/>
            </a:ext>
          </a:extLst>
        </xdr:cNvPr>
        <xdr:cNvPicPr>
          <a:picLocks noChangeAspect="1"/>
        </xdr:cNvPicPr>
      </xdr:nvPicPr>
      <xdr:blipFill>
        <a:blip xmlns:r="http://schemas.openxmlformats.org/officeDocument/2006/relationships" r:embed="rId2"/>
        <a:stretch>
          <a:fillRect/>
        </a:stretch>
      </xdr:blipFill>
      <xdr:spPr>
        <a:xfrm>
          <a:off x="5057775" y="28575"/>
          <a:ext cx="697409" cy="676275"/>
        </a:xfrm>
        <a:prstGeom prst="rect">
          <a:avLst/>
        </a:prstGeom>
      </xdr:spPr>
    </xdr:pic>
    <xdr:clientData fPrintsWithSheet="0"/>
  </xdr:twoCellAnchor>
  <xdr:twoCellAnchor>
    <xdr:from>
      <xdr:col>0</xdr:col>
      <xdr:colOff>180975</xdr:colOff>
      <xdr:row>3</xdr:row>
      <xdr:rowOff>57149</xdr:rowOff>
    </xdr:from>
    <xdr:to>
      <xdr:col>8</xdr:col>
      <xdr:colOff>276225</xdr:colOff>
      <xdr:row>45</xdr:row>
      <xdr:rowOff>57150</xdr:rowOff>
    </xdr:to>
    <xdr:sp macro="" textlink="">
      <xdr:nvSpPr>
        <xdr:cNvPr id="4" name="TextBox 3">
          <a:extLst>
            <a:ext uri="{FF2B5EF4-FFF2-40B4-BE49-F238E27FC236}">
              <a16:creationId xmlns:a16="http://schemas.microsoft.com/office/drawing/2014/main" id="{6064BF11-B8D4-4BCA-98FF-98441228B8EF}"/>
            </a:ext>
          </a:extLst>
        </xdr:cNvPr>
        <xdr:cNvSpPr txBox="1"/>
      </xdr:nvSpPr>
      <xdr:spPr>
        <a:xfrm>
          <a:off x="180975" y="723899"/>
          <a:ext cx="5581650" cy="68008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8.2</a:t>
          </a:r>
          <a:r>
            <a:rPr lang="en-CA" sz="1100" baseline="0"/>
            <a:t>   </a:t>
          </a:r>
          <a:r>
            <a:rPr lang="en-CA" sz="1100"/>
            <a:t>Assignable Time Definition</a:t>
          </a:r>
        </a:p>
        <a:p>
          <a:r>
            <a:rPr lang="en-CA" sz="1100"/>
            <a:t>8.2.1</a:t>
          </a:r>
          <a:r>
            <a:rPr lang="en-CA" sz="1100" baseline="0"/>
            <a:t>  </a:t>
          </a:r>
          <a:r>
            <a:rPr lang="en-CA" sz="1100"/>
            <a:t>Assigned Time is defined as the amount of time that Employers/School Divisions assign teachers and within which they require teachers to fulfill various professional duties and responsibilities including but not limited to:</a:t>
          </a:r>
        </a:p>
        <a:p>
          <a:r>
            <a:rPr lang="en-CA" sz="1100"/>
            <a:t>a)</a:t>
          </a:r>
          <a:r>
            <a:rPr lang="en-CA" sz="1100" baseline="0"/>
            <a:t> </a:t>
          </a:r>
          <a:r>
            <a:rPr lang="en-CA" sz="1100"/>
            <a:t>operational days (including teachers’ convention)</a:t>
          </a:r>
        </a:p>
        <a:p>
          <a:r>
            <a:rPr lang="en-CA" sz="1100"/>
            <a:t>b)</a:t>
          </a:r>
          <a:r>
            <a:rPr lang="en-CA" sz="1100" baseline="0"/>
            <a:t> </a:t>
          </a:r>
          <a:r>
            <a:rPr lang="en-CA" sz="1100"/>
            <a:t>instruction</a:t>
          </a:r>
        </a:p>
        <a:p>
          <a:r>
            <a:rPr lang="en-CA" sz="1100"/>
            <a:t>c)</a:t>
          </a:r>
          <a:r>
            <a:rPr lang="en-CA" sz="1100" baseline="0"/>
            <a:t> </a:t>
          </a:r>
          <a:r>
            <a:rPr lang="en-CA" sz="1100"/>
            <a:t>supervision, including before and after classes, transition time between classes, recesses and lunch breaks</a:t>
          </a:r>
        </a:p>
        <a:p>
          <a:r>
            <a:rPr lang="en-CA" sz="1100"/>
            <a:t>d)</a:t>
          </a:r>
          <a:r>
            <a:rPr lang="en-CA" sz="1100" baseline="0"/>
            <a:t> </a:t>
          </a:r>
          <a:r>
            <a:rPr lang="en-CA" sz="1100"/>
            <a:t>parent teacher interviews and meetings</a:t>
          </a:r>
        </a:p>
        <a:p>
          <a:r>
            <a:rPr lang="en-CA" sz="1100"/>
            <a:t>e)</a:t>
          </a:r>
          <a:r>
            <a:rPr lang="en-CA" sz="1100" baseline="0"/>
            <a:t> </a:t>
          </a:r>
          <a:r>
            <a:rPr lang="en-CA" sz="1100"/>
            <a:t>Employer/School Division and school directed professional development, time assigned to teacher professional</a:t>
          </a:r>
          <a:r>
            <a:rPr lang="en-CA" sz="1100" baseline="0"/>
            <a:t> </a:t>
          </a:r>
          <a:r>
            <a:rPr lang="en-CA" sz="1100"/>
            <a:t>development, and travel as defined in Clause 8.2.3</a:t>
          </a:r>
        </a:p>
        <a:p>
          <a:r>
            <a:rPr lang="en-CA" sz="1100"/>
            <a:t>f) staff meetings</a:t>
          </a:r>
        </a:p>
        <a:p>
          <a:r>
            <a:rPr lang="en-CA" sz="1100"/>
            <a:t>g) time assigned before and at the end of the school day</a:t>
          </a:r>
        </a:p>
        <a:p>
          <a:r>
            <a:rPr lang="en-CA" sz="1100"/>
            <a:t>h) other activities that are specified by the Employer/School Division to occur at a particular time and place within a reasonable work day.</a:t>
          </a:r>
        </a:p>
        <a:p>
          <a:endParaRPr lang="en-CA" sz="1100"/>
        </a:p>
        <a:p>
          <a:r>
            <a:rPr lang="en-CA" sz="1100"/>
            <a:t>8.2.2</a:t>
          </a:r>
          <a:r>
            <a:rPr lang="en-CA" sz="1100" baseline="0"/>
            <a:t> </a:t>
          </a:r>
          <a:r>
            <a:rPr lang="en-CA" sz="1100"/>
            <a:t>Teachers have professional obligations under the School Act and regulations made pursuant to the School Act, as well as the Teaching Quality Standard, which may extend beyond what is assigned by Employers/School Divisions. Teachers have discretion, to be exercised reasonably, as to when they carry out their professional responsibilities that extend beyond their assigned time. </a:t>
          </a:r>
        </a:p>
        <a:p>
          <a:endParaRPr lang="en-CA" sz="1100"/>
        </a:p>
        <a:p>
          <a:r>
            <a:rPr lang="en-CA" sz="1100"/>
            <a:t>8.2.3</a:t>
          </a:r>
          <a:r>
            <a:rPr lang="en-CA" sz="1100" baseline="0"/>
            <a:t> </a:t>
          </a:r>
          <a:r>
            <a:rPr lang="en-CA" sz="1100"/>
            <a:t>Time spent traveling to and from professional development opportunities identified in 8.2.1 (e) will not be considered in the calculation of a teacher’s assignable time if:</a:t>
          </a:r>
        </a:p>
        <a:p>
          <a:r>
            <a:rPr lang="en-CA" sz="1100"/>
            <a:t>a)</a:t>
          </a:r>
          <a:r>
            <a:rPr lang="en-CA" sz="1100" baseline="0"/>
            <a:t> </a:t>
          </a:r>
          <a:r>
            <a:rPr lang="en-CA" sz="1100"/>
            <a:t>the teacher is being provided any other pay, allowances or a per diem for that travel time (excluding any compensation provided for mileage).</a:t>
          </a:r>
        </a:p>
        <a:p>
          <a:r>
            <a:rPr lang="en-CA" sz="1100"/>
            <a:t>b)</a:t>
          </a:r>
          <a:r>
            <a:rPr lang="en-CA" sz="1100" baseline="0"/>
            <a:t> </a:t>
          </a:r>
          <a:r>
            <a:rPr lang="en-CA" sz="1100"/>
            <a:t>the actual distance required to travel for the purposes of such professional development does not exceed the teachers’ regular commute to their regular place of work by more than eighty (80) kilometers. In such instances, assignable time will be calculated as one quarter (1/4) of an hour for every twenty (20) kilometers traveled in excess of the eighty (80) kilometer threshold.</a:t>
          </a:r>
        </a:p>
        <a:p>
          <a:r>
            <a:rPr lang="en-CA" sz="1100"/>
            <a:t>c)</a:t>
          </a:r>
          <a:r>
            <a:rPr lang="en-CA" sz="1100" baseline="0"/>
            <a:t> </a:t>
          </a:r>
          <a:r>
            <a:rPr lang="en-CA" sz="1100"/>
            <a:t>the time is spent traveling to and from the teacher’s annual convention.</a:t>
          </a:r>
        </a:p>
        <a:p>
          <a:endParaRPr lang="en-CA" sz="1100"/>
        </a:p>
        <a:p>
          <a:endParaRPr lang="en-CA" sz="1100"/>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361950</xdr:colOff>
      <xdr:row>0</xdr:row>
      <xdr:rowOff>0</xdr:rowOff>
    </xdr:from>
    <xdr:to>
      <xdr:col>8</xdr:col>
      <xdr:colOff>373559</xdr:colOff>
      <xdr:row>3</xdr:row>
      <xdr:rowOff>9525</xdr:rowOff>
    </xdr:to>
    <xdr:pic>
      <xdr:nvPicPr>
        <xdr:cNvPr id="4" name="Picture 3">
          <a:hlinkClick xmlns:r="http://schemas.openxmlformats.org/officeDocument/2006/relationships" r:id="rId1"/>
          <a:extLst>
            <a:ext uri="{FF2B5EF4-FFF2-40B4-BE49-F238E27FC236}">
              <a16:creationId xmlns:a16="http://schemas.microsoft.com/office/drawing/2014/main" id="{F0669465-6A6C-44E4-B90C-41E50F585D4C}"/>
            </a:ext>
          </a:extLst>
        </xdr:cNvPr>
        <xdr:cNvPicPr>
          <a:picLocks noChangeAspect="1"/>
        </xdr:cNvPicPr>
      </xdr:nvPicPr>
      <xdr:blipFill>
        <a:blip xmlns:r="http://schemas.openxmlformats.org/officeDocument/2006/relationships" r:embed="rId2"/>
        <a:stretch>
          <a:fillRect/>
        </a:stretch>
      </xdr:blipFill>
      <xdr:spPr>
        <a:xfrm>
          <a:off x="5162550" y="0"/>
          <a:ext cx="697409" cy="676275"/>
        </a:xfrm>
        <a:prstGeom prst="rect">
          <a:avLst/>
        </a:prstGeom>
      </xdr:spPr>
    </xdr:pic>
    <xdr:clientData fPrintsWithSheet="0"/>
  </xdr:twoCellAnchor>
  <xdr:twoCellAnchor>
    <xdr:from>
      <xdr:col>0</xdr:col>
      <xdr:colOff>142875</xdr:colOff>
      <xdr:row>4</xdr:row>
      <xdr:rowOff>85724</xdr:rowOff>
    </xdr:from>
    <xdr:to>
      <xdr:col>8</xdr:col>
      <xdr:colOff>238125</xdr:colOff>
      <xdr:row>62</xdr:row>
      <xdr:rowOff>104775</xdr:rowOff>
    </xdr:to>
    <xdr:sp macro="" textlink="">
      <xdr:nvSpPr>
        <xdr:cNvPr id="5" name="TextBox 4">
          <a:extLst>
            <a:ext uri="{FF2B5EF4-FFF2-40B4-BE49-F238E27FC236}">
              <a16:creationId xmlns:a16="http://schemas.microsoft.com/office/drawing/2014/main" id="{F7752DE5-5548-4137-9EFA-5F616C430EF3}"/>
            </a:ext>
          </a:extLst>
        </xdr:cNvPr>
        <xdr:cNvSpPr txBox="1"/>
      </xdr:nvSpPr>
      <xdr:spPr>
        <a:xfrm>
          <a:off x="142875" y="914399"/>
          <a:ext cx="5581650" cy="94107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baseline="0">
              <a:solidFill>
                <a:schemeClr val="dk1"/>
              </a:solidFill>
              <a:latin typeface="+mn-lt"/>
              <a:ea typeface="+mn-ea"/>
              <a:cs typeface="+mn-cs"/>
            </a:rPr>
            <a:t>Please note that your Instructional Time is INCLUDED in your Assigned time, it is NOT separate from it.</a:t>
          </a:r>
        </a:p>
        <a:p>
          <a:endParaRPr lang="en-CA" sz="1100" b="1" i="0" u="none" strike="noStrike" baseline="0">
            <a:solidFill>
              <a:schemeClr val="dk1"/>
            </a:solidFill>
            <a:latin typeface="+mn-lt"/>
            <a:ea typeface="+mn-ea"/>
            <a:cs typeface="+mn-cs"/>
          </a:endParaRPr>
        </a:p>
        <a:p>
          <a:r>
            <a:rPr lang="en-CA" sz="1100" b="1" i="0" u="none" strike="noStrike" baseline="0">
              <a:solidFill>
                <a:schemeClr val="dk1"/>
              </a:solidFill>
              <a:latin typeface="+mn-lt"/>
              <a:ea typeface="+mn-ea"/>
              <a:cs typeface="+mn-cs"/>
            </a:rPr>
            <a:t>Definition of Instruction: Early Childhood Services</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 is the process in which Alberta certificated teachers take responsibility for ensuring that learning activities for children are directed toward achieving the outcomes of approved programs of study and/or</a:t>
          </a:r>
        </a:p>
        <a:p>
          <a:r>
            <a:rPr lang="en-CA" sz="1100" b="0" i="0" u="none" strike="noStrike" baseline="0">
              <a:solidFill>
                <a:schemeClr val="dk1"/>
              </a:solidFill>
              <a:latin typeface="+mn-lt"/>
              <a:ea typeface="+mn-ea"/>
              <a:cs typeface="+mn-cs"/>
            </a:rPr>
            <a:t>individualized program plans through</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face-to-face interaction with children for the purpose of teaching and assessing children’s achievement of outcomes, and/or</a:t>
          </a:r>
        </a:p>
        <a:p>
          <a:r>
            <a:rPr lang="en-CA" sz="1100" b="0" i="0" u="none" strike="noStrike" baseline="0">
              <a:solidFill>
                <a:schemeClr val="dk1"/>
              </a:solidFill>
              <a:latin typeface="+mn-lt"/>
              <a:ea typeface="+mn-ea"/>
              <a:cs typeface="+mn-cs"/>
            </a:rPr>
            <a:t>• interaction with children who are engaged in classroom learning in a Kindergarten, preschool, playschool, daycare or child-care setting</a:t>
          </a:r>
        </a:p>
        <a:p>
          <a:endParaRPr lang="en-CA" sz="1100" b="0" i="0" u="none" strike="noStrike" baseline="0">
            <a:solidFill>
              <a:schemeClr val="dk1"/>
            </a:solidFill>
            <a:latin typeface="+mn-lt"/>
            <a:ea typeface="+mn-ea"/>
            <a:cs typeface="+mn-cs"/>
          </a:endParaRPr>
        </a:p>
        <a:p>
          <a:r>
            <a:rPr lang="en-CA" sz="1100" b="1" i="0" u="none" strike="noStrike" baseline="0">
              <a:solidFill>
                <a:schemeClr val="dk1"/>
              </a:solidFill>
              <a:latin typeface="+mn-lt"/>
              <a:ea typeface="+mn-ea"/>
              <a:cs typeface="+mn-cs"/>
            </a:rPr>
            <a:t>Instructional Time: Early Childhood Services</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includes time scheduled for the purposes of instruction and other activities for children where direct child–teacher interaction and supervision are maintained.</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does not include</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teacher convention days</a:t>
          </a:r>
        </a:p>
        <a:p>
          <a:r>
            <a:rPr lang="en-CA" sz="1100" b="0" i="0" u="none" strike="noStrike" baseline="0">
              <a:solidFill>
                <a:schemeClr val="dk1"/>
              </a:solidFill>
              <a:latin typeface="+mn-lt"/>
              <a:ea typeface="+mn-ea"/>
              <a:cs typeface="+mn-cs"/>
            </a:rPr>
            <a:t>• professional development days</a:t>
          </a:r>
        </a:p>
        <a:p>
          <a:r>
            <a:rPr lang="en-CA" sz="1100" b="0" i="0" u="none" strike="noStrike" baseline="0">
              <a:solidFill>
                <a:schemeClr val="dk1"/>
              </a:solidFill>
              <a:latin typeface="+mn-lt"/>
              <a:ea typeface="+mn-ea"/>
              <a:cs typeface="+mn-cs"/>
            </a:rPr>
            <a:t>• teacher planning days</a:t>
          </a:r>
        </a:p>
        <a:p>
          <a:r>
            <a:rPr lang="en-CA" sz="1100" b="0" i="0" u="none" strike="noStrike" baseline="0">
              <a:solidFill>
                <a:schemeClr val="dk1"/>
              </a:solidFill>
              <a:latin typeface="+mn-lt"/>
              <a:ea typeface="+mn-ea"/>
              <a:cs typeface="+mn-cs"/>
            </a:rPr>
            <a:t>• staff meetings</a:t>
          </a:r>
        </a:p>
        <a:p>
          <a:r>
            <a:rPr lang="en-CA" sz="1100" b="0" i="0" u="none" strike="noStrike" baseline="0">
              <a:solidFill>
                <a:schemeClr val="dk1"/>
              </a:solidFill>
              <a:latin typeface="+mn-lt"/>
              <a:ea typeface="+mn-ea"/>
              <a:cs typeface="+mn-cs"/>
            </a:rPr>
            <a:t>• statutory and school authority–declared holidays</a:t>
          </a:r>
        </a:p>
        <a:p>
          <a:r>
            <a:rPr lang="en-CA" sz="1100" b="0" i="0" u="none" strike="noStrike" baseline="0">
              <a:solidFill>
                <a:schemeClr val="dk1"/>
              </a:solidFill>
              <a:latin typeface="+mn-lt"/>
              <a:ea typeface="+mn-ea"/>
              <a:cs typeface="+mn-cs"/>
            </a:rPr>
            <a:t>• lunch breaks</a:t>
          </a:r>
        </a:p>
        <a:p>
          <a:r>
            <a:rPr lang="en-CA" sz="1100" b="0" i="0" u="none" strike="noStrike" baseline="0">
              <a:solidFill>
                <a:schemeClr val="dk1"/>
              </a:solidFill>
              <a:latin typeface="+mn-lt"/>
              <a:ea typeface="+mn-ea"/>
              <a:cs typeface="+mn-cs"/>
            </a:rPr>
            <a:t>• recesses</a:t>
          </a:r>
        </a:p>
        <a:p>
          <a:r>
            <a:rPr lang="en-CA" sz="1100" b="0" i="0" u="none" strike="noStrike" baseline="0">
              <a:solidFill>
                <a:schemeClr val="dk1"/>
              </a:solidFill>
              <a:latin typeface="+mn-lt"/>
              <a:ea typeface="+mn-ea"/>
              <a:cs typeface="+mn-cs"/>
            </a:rPr>
            <a:t>• time taken for the registration of children</a:t>
          </a:r>
        </a:p>
        <a:p>
          <a:endParaRPr lang="en-CA"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b="1" i="0" baseline="0">
              <a:solidFill>
                <a:schemeClr val="dk1"/>
              </a:solidFill>
              <a:effectLst/>
              <a:latin typeface="+mn-lt"/>
              <a:ea typeface="+mn-ea"/>
              <a:cs typeface="+mn-cs"/>
            </a:rPr>
            <a:t>Teacher-Directed Instructional Time: Early Childhood Services</a:t>
          </a:r>
          <a:endParaRPr lang="en-CA">
            <a:effectLst/>
          </a:endParaRPr>
        </a:p>
        <a:p>
          <a:endParaRPr lang="en-CA" sz="1100"/>
        </a:p>
        <a:p>
          <a:r>
            <a:rPr lang="en-CA" sz="1100" b="0" i="0" u="none" strike="noStrike" baseline="0">
              <a:solidFill>
                <a:schemeClr val="dk1"/>
              </a:solidFill>
              <a:latin typeface="+mn-lt"/>
              <a:ea typeface="+mn-ea"/>
              <a:cs typeface="+mn-cs"/>
            </a:rPr>
            <a:t>For ECS programming for children diagnosed with severe disabilities or severe language delay and moderate language delay, teacher-directed instruction may include</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IPP/ISP development</a:t>
          </a:r>
        </a:p>
        <a:p>
          <a:r>
            <a:rPr lang="en-CA" sz="1100" b="0" i="0" u="none" strike="noStrike" baseline="0">
              <a:solidFill>
                <a:schemeClr val="dk1"/>
              </a:solidFill>
              <a:latin typeface="+mn-lt"/>
              <a:ea typeface="+mn-ea"/>
              <a:cs typeface="+mn-cs"/>
            </a:rPr>
            <a:t>• lesson planning</a:t>
          </a:r>
        </a:p>
        <a:p>
          <a:r>
            <a:rPr lang="en-CA" sz="1100" b="0" i="0" u="none" strike="noStrike" baseline="0">
              <a:solidFill>
                <a:schemeClr val="dk1"/>
              </a:solidFill>
              <a:latin typeface="+mn-lt"/>
              <a:ea typeface="+mn-ea"/>
              <a:cs typeface="+mn-cs"/>
            </a:rPr>
            <a:t>• assessment of child's learning</a:t>
          </a:r>
        </a:p>
        <a:p>
          <a:r>
            <a:rPr lang="en-CA" sz="1100" b="0" i="0" u="none" strike="noStrike" baseline="0">
              <a:solidFill>
                <a:schemeClr val="dk1"/>
              </a:solidFill>
              <a:latin typeface="+mn-lt"/>
              <a:ea typeface="+mn-ea"/>
              <a:cs typeface="+mn-cs"/>
            </a:rPr>
            <a:t>• reporting progress to parents</a:t>
          </a:r>
        </a:p>
        <a:p>
          <a:r>
            <a:rPr lang="en-CA" sz="1100" b="0" i="0" u="none" strike="noStrike" baseline="0">
              <a:solidFill>
                <a:schemeClr val="dk1"/>
              </a:solidFill>
              <a:latin typeface="+mn-lt"/>
              <a:ea typeface="+mn-ea"/>
              <a:cs typeface="+mn-cs"/>
            </a:rPr>
            <a:t>• liaison and coordination of IPP/ISP activities with playschool, preschool, etc. staff</a:t>
          </a:r>
        </a:p>
        <a:p>
          <a:r>
            <a:rPr lang="en-CA" sz="1100" b="0" i="0" u="none" strike="noStrike" baseline="0">
              <a:solidFill>
                <a:schemeClr val="dk1"/>
              </a:solidFill>
              <a:latin typeface="+mn-lt"/>
              <a:ea typeface="+mn-ea"/>
              <a:cs typeface="+mn-cs"/>
            </a:rPr>
            <a:t>• transition planning for following school year</a:t>
          </a:r>
        </a:p>
        <a:p>
          <a:r>
            <a:rPr lang="en-CA" sz="1100" b="0" i="0" u="none" strike="noStrike" baseline="0">
              <a:solidFill>
                <a:schemeClr val="dk1"/>
              </a:solidFill>
              <a:latin typeface="+mn-lt"/>
              <a:ea typeface="+mn-ea"/>
              <a:cs typeface="+mn-cs"/>
            </a:rPr>
            <a:t>• individual sessions with parents and their child</a:t>
          </a:r>
        </a:p>
        <a:p>
          <a:r>
            <a:rPr lang="en-CA" sz="1100" b="0" i="0" u="none" strike="noStrike" baseline="0">
              <a:solidFill>
                <a:schemeClr val="dk1"/>
              </a:solidFill>
              <a:latin typeface="+mn-lt"/>
              <a:ea typeface="+mn-ea"/>
              <a:cs typeface="+mn-cs"/>
            </a:rPr>
            <a:t>• coordination of direct and/or consultative services from therapists in support of the child's IPP/ISP goals</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Other instructional activities may include visits to the child's home to coach parents and caregivers on specific skill/strategies related to the child’s learning, or, demonstration of child learning in child-parentteacher</a:t>
          </a:r>
        </a:p>
        <a:p>
          <a:r>
            <a:rPr lang="en-CA" sz="1100" b="0" i="0" u="none" strike="noStrike" baseline="0">
              <a:solidFill>
                <a:schemeClr val="dk1"/>
              </a:solidFill>
              <a:latin typeface="+mn-lt"/>
              <a:ea typeface="+mn-ea"/>
              <a:cs typeface="+mn-cs"/>
            </a:rPr>
            <a:t>conferences as a means of reporting the results of the teacher’s evaluation of the child.</a:t>
          </a:r>
          <a:endParaRPr lang="en-CA" sz="1100"/>
        </a:p>
      </xdr:txBody>
    </xdr:sp>
    <xdr:clientData/>
  </xdr:twoCellAnchor>
  <xdr:twoCellAnchor>
    <xdr:from>
      <xdr:col>0</xdr:col>
      <xdr:colOff>142875</xdr:colOff>
      <xdr:row>64</xdr:row>
      <xdr:rowOff>57150</xdr:rowOff>
    </xdr:from>
    <xdr:to>
      <xdr:col>8</xdr:col>
      <xdr:colOff>238125</xdr:colOff>
      <xdr:row>100</xdr:row>
      <xdr:rowOff>0</xdr:rowOff>
    </xdr:to>
    <xdr:sp macro="" textlink="">
      <xdr:nvSpPr>
        <xdr:cNvPr id="7" name="TextBox 6">
          <a:extLst>
            <a:ext uri="{FF2B5EF4-FFF2-40B4-BE49-F238E27FC236}">
              <a16:creationId xmlns:a16="http://schemas.microsoft.com/office/drawing/2014/main" id="{45B3FC91-8615-4A90-99E5-60FA414C5578}"/>
            </a:ext>
          </a:extLst>
        </xdr:cNvPr>
        <xdr:cNvSpPr txBox="1"/>
      </xdr:nvSpPr>
      <xdr:spPr>
        <a:xfrm>
          <a:off x="142875" y="10601325"/>
          <a:ext cx="5581650" cy="5772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baseline="0">
              <a:solidFill>
                <a:schemeClr val="dk1"/>
              </a:solidFill>
              <a:latin typeface="+mn-lt"/>
              <a:ea typeface="+mn-ea"/>
              <a:cs typeface="+mn-cs"/>
            </a:rPr>
            <a:t>Definition of Instruction: Grade 1 to Grade 9</a:t>
          </a:r>
        </a:p>
        <a:p>
          <a:endParaRPr lang="en-CA" sz="1100" b="1"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 is the process in which Alberta certificated teachers take responsibility for ensuring that learning activities for students are directed toward achieving the outcomes of approved programs of study and/or</a:t>
          </a:r>
        </a:p>
        <a:p>
          <a:r>
            <a:rPr lang="en-CA" sz="1100" b="0" i="0" u="none" strike="noStrike" baseline="0">
              <a:solidFill>
                <a:schemeClr val="dk1"/>
              </a:solidFill>
              <a:latin typeface="+mn-lt"/>
              <a:ea typeface="+mn-ea"/>
              <a:cs typeface="+mn-cs"/>
            </a:rPr>
            <a:t>individualized program plans through</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interaction with students, either face-to-face or through technology, for the purpose of teaching and assessing student achievement of outcomes, and/or</a:t>
          </a:r>
        </a:p>
        <a:p>
          <a:r>
            <a:rPr lang="en-CA" sz="1100" b="0" i="0" u="none" strike="noStrike" baseline="0">
              <a:solidFill>
                <a:schemeClr val="dk1"/>
              </a:solidFill>
              <a:latin typeface="+mn-lt"/>
              <a:ea typeface="+mn-ea"/>
              <a:cs typeface="+mn-cs"/>
            </a:rPr>
            <a:t>• interaction with students who are engaged in classroom learning, independent study, online education and/or distance education, and/or</a:t>
          </a:r>
        </a:p>
        <a:p>
          <a:r>
            <a:rPr lang="en-CA" sz="1100" b="0" i="0" u="none" strike="noStrike" baseline="0">
              <a:solidFill>
                <a:schemeClr val="dk1"/>
              </a:solidFill>
              <a:latin typeface="+mn-lt"/>
              <a:ea typeface="+mn-ea"/>
              <a:cs typeface="+mn-cs"/>
            </a:rPr>
            <a:t>• supervision of student workplace learning</a:t>
          </a:r>
        </a:p>
        <a:p>
          <a:endParaRPr lang="en-CA" sz="1100" b="0" i="0" u="none" strike="noStrike" baseline="0">
            <a:solidFill>
              <a:schemeClr val="dk1"/>
            </a:solidFill>
            <a:latin typeface="+mn-lt"/>
            <a:ea typeface="+mn-ea"/>
            <a:cs typeface="+mn-cs"/>
          </a:endParaRPr>
        </a:p>
        <a:p>
          <a:r>
            <a:rPr lang="en-CA" sz="1100" b="1" i="0" u="none" strike="noStrike" baseline="0">
              <a:solidFill>
                <a:schemeClr val="dk1"/>
              </a:solidFill>
              <a:latin typeface="+mn-lt"/>
              <a:ea typeface="+mn-ea"/>
              <a:cs typeface="+mn-cs"/>
            </a:rPr>
            <a:t>Instructional Time: Grade 1 to Grade 9</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includes time scheduled for purposes of instruction, examinations/testing and other student activities where direct student–teacher interaction and supervision are maintained.</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does not include</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teacher convention days</a:t>
          </a:r>
        </a:p>
        <a:p>
          <a:r>
            <a:rPr lang="en-CA" sz="1100" b="0" i="0" u="none" strike="noStrike" baseline="0">
              <a:solidFill>
                <a:schemeClr val="dk1"/>
              </a:solidFill>
              <a:latin typeface="+mn-lt"/>
              <a:ea typeface="+mn-ea"/>
              <a:cs typeface="+mn-cs"/>
            </a:rPr>
            <a:t>• professional development days</a:t>
          </a:r>
        </a:p>
        <a:p>
          <a:r>
            <a:rPr lang="en-CA" sz="1100" b="0" i="0" u="none" strike="noStrike" baseline="0">
              <a:solidFill>
                <a:schemeClr val="dk1"/>
              </a:solidFill>
              <a:latin typeface="+mn-lt"/>
              <a:ea typeface="+mn-ea"/>
              <a:cs typeface="+mn-cs"/>
            </a:rPr>
            <a:t>• parent–teacher interview days</a:t>
          </a:r>
        </a:p>
        <a:p>
          <a:r>
            <a:rPr lang="en-CA" sz="1100" b="0" i="0" u="none" strike="noStrike" baseline="0">
              <a:solidFill>
                <a:schemeClr val="dk1"/>
              </a:solidFill>
              <a:latin typeface="+mn-lt"/>
              <a:ea typeface="+mn-ea"/>
              <a:cs typeface="+mn-cs"/>
            </a:rPr>
            <a:t>• teacher planning days</a:t>
          </a:r>
        </a:p>
        <a:p>
          <a:r>
            <a:rPr lang="en-CA" sz="1100" b="0" i="0" u="none" strike="noStrike" baseline="0">
              <a:solidFill>
                <a:schemeClr val="dk1"/>
              </a:solidFill>
              <a:latin typeface="+mn-lt"/>
              <a:ea typeface="+mn-ea"/>
              <a:cs typeface="+mn-cs"/>
            </a:rPr>
            <a:t>• staff meetings</a:t>
          </a:r>
        </a:p>
        <a:p>
          <a:r>
            <a:rPr lang="en-CA" sz="1100" b="0" i="0" u="none" strike="noStrike" baseline="0">
              <a:solidFill>
                <a:schemeClr val="dk1"/>
              </a:solidFill>
              <a:latin typeface="+mn-lt"/>
              <a:ea typeface="+mn-ea"/>
              <a:cs typeface="+mn-cs"/>
            </a:rPr>
            <a:t>• statutory and school authority–declared holidays</a:t>
          </a:r>
        </a:p>
        <a:p>
          <a:r>
            <a:rPr lang="en-CA" sz="1100" b="0" i="0" u="none" strike="noStrike" baseline="0">
              <a:solidFill>
                <a:schemeClr val="dk1"/>
              </a:solidFill>
              <a:latin typeface="+mn-lt"/>
              <a:ea typeface="+mn-ea"/>
              <a:cs typeface="+mn-cs"/>
            </a:rPr>
            <a:t>• lunch breaks</a:t>
          </a:r>
        </a:p>
        <a:p>
          <a:r>
            <a:rPr lang="en-CA" sz="1100" b="0" i="0" u="none" strike="noStrike" baseline="0">
              <a:solidFill>
                <a:schemeClr val="dk1"/>
              </a:solidFill>
              <a:latin typeface="+mn-lt"/>
              <a:ea typeface="+mn-ea"/>
              <a:cs typeface="+mn-cs"/>
            </a:rPr>
            <a:t>• breaks between classes</a:t>
          </a:r>
        </a:p>
        <a:p>
          <a:r>
            <a:rPr lang="en-CA" sz="1100" b="0" i="0" u="none" strike="noStrike" baseline="0">
              <a:solidFill>
                <a:schemeClr val="dk1"/>
              </a:solidFill>
              <a:latin typeface="+mn-lt"/>
              <a:ea typeface="+mn-ea"/>
              <a:cs typeface="+mn-cs"/>
            </a:rPr>
            <a:t>• recesses</a:t>
          </a:r>
        </a:p>
        <a:p>
          <a:r>
            <a:rPr lang="en-CA" sz="1100" b="0" i="0" u="none" strike="noStrike" baseline="0">
              <a:solidFill>
                <a:schemeClr val="dk1"/>
              </a:solidFill>
              <a:latin typeface="+mn-lt"/>
              <a:ea typeface="+mn-ea"/>
              <a:cs typeface="+mn-cs"/>
            </a:rPr>
            <a:t>• time taken for the registration of students</a:t>
          </a:r>
        </a:p>
        <a:p>
          <a:r>
            <a:rPr lang="en-CA" sz="1100" b="0" i="0" u="none" strike="noStrike" baseline="0">
              <a:solidFill>
                <a:schemeClr val="dk1"/>
              </a:solidFill>
              <a:latin typeface="+mn-lt"/>
              <a:ea typeface="+mn-ea"/>
              <a:cs typeface="+mn-cs"/>
            </a:rPr>
            <a:t>• extracurricular activities</a:t>
          </a:r>
          <a:endParaRPr lang="en-CA" sz="1100"/>
        </a:p>
      </xdr:txBody>
    </xdr:sp>
    <xdr:clientData/>
  </xdr:twoCellAnchor>
  <xdr:twoCellAnchor>
    <xdr:from>
      <xdr:col>0</xdr:col>
      <xdr:colOff>161925</xdr:colOff>
      <xdr:row>101</xdr:row>
      <xdr:rowOff>19049</xdr:rowOff>
    </xdr:from>
    <xdr:to>
      <xdr:col>8</xdr:col>
      <xdr:colOff>257175</xdr:colOff>
      <xdr:row>137</xdr:row>
      <xdr:rowOff>114300</xdr:rowOff>
    </xdr:to>
    <xdr:sp macro="" textlink="">
      <xdr:nvSpPr>
        <xdr:cNvPr id="8" name="TextBox 7">
          <a:extLst>
            <a:ext uri="{FF2B5EF4-FFF2-40B4-BE49-F238E27FC236}">
              <a16:creationId xmlns:a16="http://schemas.microsoft.com/office/drawing/2014/main" id="{87319C45-5F6D-4C40-B568-9660D3C88CFE}"/>
            </a:ext>
          </a:extLst>
        </xdr:cNvPr>
        <xdr:cNvSpPr txBox="1"/>
      </xdr:nvSpPr>
      <xdr:spPr>
        <a:xfrm>
          <a:off x="161925" y="16554449"/>
          <a:ext cx="5581650" cy="59245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baseline="0">
              <a:solidFill>
                <a:schemeClr val="dk1"/>
              </a:solidFill>
              <a:latin typeface="+mn-lt"/>
              <a:ea typeface="+mn-ea"/>
              <a:cs typeface="+mn-cs"/>
            </a:rPr>
            <a:t>Definition of Instruction: Grade 10 to Grade 12</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 is the process in which Alberta certificated teachers take responsibility for ensuring that learning activities for students are directed toward achieving the outcomes of approved programs of study and/or</a:t>
          </a:r>
        </a:p>
        <a:p>
          <a:r>
            <a:rPr lang="en-CA" sz="1100" b="0" i="0" u="none" strike="noStrike" baseline="0">
              <a:solidFill>
                <a:schemeClr val="dk1"/>
              </a:solidFill>
              <a:latin typeface="+mn-lt"/>
              <a:ea typeface="+mn-ea"/>
              <a:cs typeface="+mn-cs"/>
            </a:rPr>
            <a:t>individualized program plans/instructional support plans through</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interaction with students, either face-to-face or through technology, for the purpose of teaching and assessing student achievement of outcomes, and/or</a:t>
          </a:r>
        </a:p>
        <a:p>
          <a:r>
            <a:rPr lang="en-CA" sz="1100" b="0" i="0" u="none" strike="noStrike" baseline="0">
              <a:solidFill>
                <a:schemeClr val="dk1"/>
              </a:solidFill>
              <a:latin typeface="+mn-lt"/>
              <a:ea typeface="+mn-ea"/>
              <a:cs typeface="+mn-cs"/>
            </a:rPr>
            <a:t>• interaction with students who are engaged in classroom learning, independent study, online education and/or distance education, and/or</a:t>
          </a:r>
        </a:p>
        <a:p>
          <a:r>
            <a:rPr lang="en-CA" sz="1100" b="0" i="0" u="none" strike="noStrike" baseline="0">
              <a:solidFill>
                <a:schemeClr val="dk1"/>
              </a:solidFill>
              <a:latin typeface="+mn-lt"/>
              <a:ea typeface="+mn-ea"/>
              <a:cs typeface="+mn-cs"/>
            </a:rPr>
            <a:t>• supervision of student workplace learning</a:t>
          </a:r>
        </a:p>
        <a:p>
          <a:endParaRPr lang="en-CA" sz="1100" b="0" i="0" u="none" strike="noStrike" baseline="0">
            <a:solidFill>
              <a:schemeClr val="dk1"/>
            </a:solidFill>
            <a:latin typeface="+mn-lt"/>
            <a:ea typeface="+mn-ea"/>
            <a:cs typeface="+mn-cs"/>
          </a:endParaRPr>
        </a:p>
        <a:p>
          <a:r>
            <a:rPr lang="en-CA" sz="1100" b="1" i="0" u="none" strike="noStrike" baseline="0">
              <a:solidFill>
                <a:schemeClr val="dk1"/>
              </a:solidFill>
              <a:latin typeface="+mn-lt"/>
              <a:ea typeface="+mn-ea"/>
              <a:cs typeface="+mn-cs"/>
            </a:rPr>
            <a:t>Instructional Time: Grade 10 to Grade 12</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includes time scheduled for purposes of instruction, examinations/testing and other student activities where direct student–teacher interaction and supervision are maintained.</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does not include</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teacher convention days</a:t>
          </a:r>
        </a:p>
        <a:p>
          <a:r>
            <a:rPr lang="en-CA" sz="1100" b="0" i="0" u="none" strike="noStrike" baseline="0">
              <a:solidFill>
                <a:schemeClr val="dk1"/>
              </a:solidFill>
              <a:latin typeface="+mn-lt"/>
              <a:ea typeface="+mn-ea"/>
              <a:cs typeface="+mn-cs"/>
            </a:rPr>
            <a:t>• professional development days</a:t>
          </a:r>
        </a:p>
        <a:p>
          <a:r>
            <a:rPr lang="en-CA" sz="1100" b="0" i="0" u="none" strike="noStrike" baseline="0">
              <a:solidFill>
                <a:schemeClr val="dk1"/>
              </a:solidFill>
              <a:latin typeface="+mn-lt"/>
              <a:ea typeface="+mn-ea"/>
              <a:cs typeface="+mn-cs"/>
            </a:rPr>
            <a:t>• parent–teacher interview days</a:t>
          </a:r>
        </a:p>
        <a:p>
          <a:r>
            <a:rPr lang="en-CA" sz="1100" b="0" i="0" u="none" strike="noStrike" baseline="0">
              <a:solidFill>
                <a:schemeClr val="dk1"/>
              </a:solidFill>
              <a:latin typeface="+mn-lt"/>
              <a:ea typeface="+mn-ea"/>
              <a:cs typeface="+mn-cs"/>
            </a:rPr>
            <a:t>• teacher planning days</a:t>
          </a:r>
        </a:p>
        <a:p>
          <a:r>
            <a:rPr lang="en-CA" sz="1100" b="0" i="0" u="none" strike="noStrike" baseline="0">
              <a:solidFill>
                <a:schemeClr val="dk1"/>
              </a:solidFill>
              <a:latin typeface="+mn-lt"/>
              <a:ea typeface="+mn-ea"/>
              <a:cs typeface="+mn-cs"/>
            </a:rPr>
            <a:t>• staff meetings</a:t>
          </a:r>
        </a:p>
        <a:p>
          <a:r>
            <a:rPr lang="en-CA" sz="1100" b="0" i="0" u="none" strike="noStrike" baseline="0">
              <a:solidFill>
                <a:schemeClr val="dk1"/>
              </a:solidFill>
              <a:latin typeface="+mn-lt"/>
              <a:ea typeface="+mn-ea"/>
              <a:cs typeface="+mn-cs"/>
            </a:rPr>
            <a:t>• statutory and school authority–declared holidays</a:t>
          </a:r>
        </a:p>
        <a:p>
          <a:r>
            <a:rPr lang="en-CA" sz="1100" b="0" i="0" u="none" strike="noStrike" baseline="0">
              <a:solidFill>
                <a:schemeClr val="dk1"/>
              </a:solidFill>
              <a:latin typeface="+mn-lt"/>
              <a:ea typeface="+mn-ea"/>
              <a:cs typeface="+mn-cs"/>
            </a:rPr>
            <a:t>• lunch breaks</a:t>
          </a:r>
        </a:p>
        <a:p>
          <a:r>
            <a:rPr lang="en-CA" sz="1100" b="0" i="0" u="none" strike="noStrike" baseline="0">
              <a:solidFill>
                <a:schemeClr val="dk1"/>
              </a:solidFill>
              <a:latin typeface="+mn-lt"/>
              <a:ea typeface="+mn-ea"/>
              <a:cs typeface="+mn-cs"/>
            </a:rPr>
            <a:t>• breaks between classes</a:t>
          </a:r>
        </a:p>
        <a:p>
          <a:r>
            <a:rPr lang="en-CA" sz="1100" b="0" i="0" u="none" strike="noStrike" baseline="0">
              <a:solidFill>
                <a:schemeClr val="dk1"/>
              </a:solidFill>
              <a:latin typeface="+mn-lt"/>
              <a:ea typeface="+mn-ea"/>
              <a:cs typeface="+mn-cs"/>
            </a:rPr>
            <a:t>• supervised study halls</a:t>
          </a:r>
        </a:p>
        <a:p>
          <a:r>
            <a:rPr lang="en-CA" sz="1100" b="0" i="0" u="none" strike="noStrike" baseline="0">
              <a:solidFill>
                <a:schemeClr val="dk1"/>
              </a:solidFill>
              <a:latin typeface="+mn-lt"/>
              <a:ea typeface="+mn-ea"/>
              <a:cs typeface="+mn-cs"/>
            </a:rPr>
            <a:t>• time taken for the registration of students</a:t>
          </a:r>
        </a:p>
        <a:p>
          <a:r>
            <a:rPr lang="en-CA" sz="1100" b="0" i="0" u="none" strike="noStrike" baseline="0">
              <a:solidFill>
                <a:schemeClr val="dk1"/>
              </a:solidFill>
              <a:latin typeface="+mn-lt"/>
              <a:ea typeface="+mn-ea"/>
              <a:cs typeface="+mn-cs"/>
            </a:rPr>
            <a:t>• extracurricular activities</a:t>
          </a:r>
        </a:p>
        <a:p>
          <a:r>
            <a:rPr lang="en-CA" sz="1100" b="0" i="0" u="none" strike="noStrike" baseline="0">
              <a:solidFill>
                <a:schemeClr val="dk1"/>
              </a:solidFill>
              <a:latin typeface="+mn-lt"/>
              <a:ea typeface="+mn-ea"/>
              <a:cs typeface="+mn-cs"/>
            </a:rPr>
            <a:t>• graduation/commencement rehearsals and ceremonies</a:t>
          </a:r>
          <a:endParaRPr lang="en-CA"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257175</xdr:colOff>
      <xdr:row>3</xdr:row>
      <xdr:rowOff>142875</xdr:rowOff>
    </xdr:from>
    <xdr:to>
      <xdr:col>8</xdr:col>
      <xdr:colOff>314325</xdr:colOff>
      <xdr:row>9</xdr:row>
      <xdr:rowOff>152400</xdr:rowOff>
    </xdr:to>
    <xdr:sp macro="" textlink="">
      <xdr:nvSpPr>
        <xdr:cNvPr id="4" name="TextBox 3">
          <a:extLst>
            <a:ext uri="{FF2B5EF4-FFF2-40B4-BE49-F238E27FC236}">
              <a16:creationId xmlns:a16="http://schemas.microsoft.com/office/drawing/2014/main" id="{2F386715-3A01-4BF1-A856-BB676F1AAFBA}"/>
            </a:ext>
          </a:extLst>
        </xdr:cNvPr>
        <xdr:cNvSpPr txBox="1"/>
      </xdr:nvSpPr>
      <xdr:spPr>
        <a:xfrm>
          <a:off x="257175" y="809625"/>
          <a:ext cx="554355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6.1. FTE Definition: Effective September 1, 2019, part-time teacher FTE will be</a:t>
          </a:r>
          <a:r>
            <a:rPr lang="en-CA" sz="1100" baseline="0"/>
            <a:t> </a:t>
          </a:r>
          <a:r>
            <a:rPr lang="en-CA" sz="1100"/>
            <a:t>determined by the ratio of the teacher’s actual assignable time to the teacher</a:t>
          </a:r>
          <a:r>
            <a:rPr lang="en-CA" sz="1100" baseline="0"/>
            <a:t> </a:t>
          </a:r>
          <a:r>
            <a:rPr lang="en-CA" sz="1100"/>
            <a:t>assignable time of a full-time assignment in the teacher’s school. This FTE will</a:t>
          </a:r>
          <a:r>
            <a:rPr lang="en-CA" sz="1100" baseline="0"/>
            <a:t> </a:t>
          </a:r>
          <a:r>
            <a:rPr lang="en-CA" sz="1100"/>
            <a:t>be used to calculate the maximum prorated portion of a teacher’s instructional</a:t>
          </a:r>
          <a:r>
            <a:rPr lang="en-CA" sz="1100" baseline="0"/>
            <a:t> </a:t>
          </a:r>
          <a:r>
            <a:rPr lang="en-CA" sz="1100"/>
            <a:t>time.</a:t>
          </a:r>
        </a:p>
      </xdr:txBody>
    </xdr:sp>
    <xdr:clientData/>
  </xdr:twoCellAnchor>
  <xdr:twoCellAnchor>
    <xdr:from>
      <xdr:col>0</xdr:col>
      <xdr:colOff>257175</xdr:colOff>
      <xdr:row>10</xdr:row>
      <xdr:rowOff>66675</xdr:rowOff>
    </xdr:from>
    <xdr:to>
      <xdr:col>8</xdr:col>
      <xdr:colOff>314325</xdr:colOff>
      <xdr:row>22</xdr:row>
      <xdr:rowOff>123825</xdr:rowOff>
    </xdr:to>
    <xdr:sp macro="" textlink="">
      <xdr:nvSpPr>
        <xdr:cNvPr id="5" name="TextBox 4">
          <a:extLst>
            <a:ext uri="{FF2B5EF4-FFF2-40B4-BE49-F238E27FC236}">
              <a16:creationId xmlns:a16="http://schemas.microsoft.com/office/drawing/2014/main" id="{98A70CA3-0F71-4C9D-9376-5C8B91B9A18D}"/>
            </a:ext>
          </a:extLst>
        </xdr:cNvPr>
        <xdr:cNvSpPr txBox="1"/>
      </xdr:nvSpPr>
      <xdr:spPr>
        <a:xfrm>
          <a:off x="257175" y="1866900"/>
          <a:ext cx="554355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Calculating FTE:</a:t>
          </a:r>
        </a:p>
        <a:p>
          <a:r>
            <a:rPr lang="en-CA" sz="1100"/>
            <a:t>*</a:t>
          </a:r>
          <a:r>
            <a:rPr lang="en-CA" sz="1100" baseline="0"/>
            <a:t> </a:t>
          </a:r>
          <a:r>
            <a:rPr lang="en-CA" sz="1100"/>
            <a:t>Determine the annual assignment of the part-time teacher. Include all assigned duties in clause 11.2 that are being assigned.</a:t>
          </a:r>
        </a:p>
        <a:p>
          <a:endParaRPr lang="en-CA" sz="1100"/>
        </a:p>
        <a:p>
          <a:r>
            <a:rPr lang="en-CA" sz="1100"/>
            <a:t>*</a:t>
          </a:r>
          <a:r>
            <a:rPr lang="en-CA" sz="1100" baseline="0"/>
            <a:t> </a:t>
          </a:r>
          <a:r>
            <a:rPr lang="en-CA" sz="1100"/>
            <a:t>Divide the number of actual assignable hours allocated to the part-time teacher by the number of assignable hours typically allocated to full-time teachers in the school (ie, a part-time teacher assigned a maximum of 550 hours in a school where the typical full-time teacher is assigned 1100 hours would have an FTE of 0.5). This determines the teacher FTE. The maximum instructional time will be determined based upon the FTE (ie, a part-time teacher with 0.5 FTE can provide up to 453.5 hours of instruction annually).</a:t>
          </a:r>
        </a:p>
      </xdr:txBody>
    </xdr:sp>
    <xdr:clientData/>
  </xdr:twoCellAnchor>
  <xdr:twoCellAnchor editAs="oneCell">
    <xdr:from>
      <xdr:col>0</xdr:col>
      <xdr:colOff>266700</xdr:colOff>
      <xdr:row>23</xdr:row>
      <xdr:rowOff>7771</xdr:rowOff>
    </xdr:from>
    <xdr:to>
      <xdr:col>8</xdr:col>
      <xdr:colOff>342900</xdr:colOff>
      <xdr:row>36</xdr:row>
      <xdr:rowOff>123825</xdr:rowOff>
    </xdr:to>
    <xdr:pic>
      <xdr:nvPicPr>
        <xdr:cNvPr id="6" name="Picture 5">
          <a:extLst>
            <a:ext uri="{FF2B5EF4-FFF2-40B4-BE49-F238E27FC236}">
              <a16:creationId xmlns:a16="http://schemas.microsoft.com/office/drawing/2014/main" id="{0AEBFBB7-6B69-4F87-8779-13FC2ABE2F98}"/>
            </a:ext>
          </a:extLst>
        </xdr:cNvPr>
        <xdr:cNvPicPr>
          <a:picLocks noChangeAspect="1"/>
        </xdr:cNvPicPr>
      </xdr:nvPicPr>
      <xdr:blipFill>
        <a:blip xmlns:r="http://schemas.openxmlformats.org/officeDocument/2006/relationships" r:embed="rId1"/>
        <a:stretch>
          <a:fillRect/>
        </a:stretch>
      </xdr:blipFill>
      <xdr:spPr>
        <a:xfrm>
          <a:off x="266700" y="3913021"/>
          <a:ext cx="5562600" cy="2221079"/>
        </a:xfrm>
        <a:prstGeom prst="rect">
          <a:avLst/>
        </a:prstGeom>
      </xdr:spPr>
    </xdr:pic>
    <xdr:clientData/>
  </xdr:twoCellAnchor>
  <xdr:twoCellAnchor>
    <xdr:from>
      <xdr:col>0</xdr:col>
      <xdr:colOff>266700</xdr:colOff>
      <xdr:row>37</xdr:row>
      <xdr:rowOff>47624</xdr:rowOff>
    </xdr:from>
    <xdr:to>
      <xdr:col>8</xdr:col>
      <xdr:colOff>323850</xdr:colOff>
      <xdr:row>51</xdr:row>
      <xdr:rowOff>114299</xdr:rowOff>
    </xdr:to>
    <xdr:sp macro="" textlink="">
      <xdr:nvSpPr>
        <xdr:cNvPr id="7" name="TextBox 6">
          <a:extLst>
            <a:ext uri="{FF2B5EF4-FFF2-40B4-BE49-F238E27FC236}">
              <a16:creationId xmlns:a16="http://schemas.microsoft.com/office/drawing/2014/main" id="{53645D33-AB6C-447B-91B3-0F8878DC813B}"/>
            </a:ext>
          </a:extLst>
        </xdr:cNvPr>
        <xdr:cNvSpPr txBox="1"/>
      </xdr:nvSpPr>
      <xdr:spPr>
        <a:xfrm>
          <a:off x="266700" y="6219824"/>
          <a:ext cx="5543550"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0" i="0" u="none" strike="noStrike" baseline="0">
              <a:solidFill>
                <a:schemeClr val="dk1"/>
              </a:solidFill>
              <a:latin typeface="+mn-lt"/>
              <a:ea typeface="+mn-ea"/>
              <a:cs typeface="+mn-cs"/>
            </a:rPr>
            <a:t>* Compare the result to the teacher’s FTE from the previous school year. If the result is a higher FTE, then the FTE should increase or the assignable load should decrease. If the FTE is less than previous year, then the FTE should be reduced or the assignable load should increase. </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A reduction or increase in the part-time teacher’s assignment can change the FTE. However, if the part-time teacher’s assignment does not change from year to year, the implementation of the new definition should not reduce the teacher’s FTE (as per clause 1.7 of the 2018–20 Central Table Settlement) or increase the FTE. </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If the FTE is already pre-determined for the school year, you may do these steps in reverse order and build the assignment out of the FTE. </a:t>
          </a:r>
        </a:p>
      </xdr:txBody>
    </xdr:sp>
    <xdr:clientData/>
  </xdr:twoCellAnchor>
  <xdr:twoCellAnchor editAs="oneCell">
    <xdr:from>
      <xdr:col>7</xdr:col>
      <xdr:colOff>342900</xdr:colOff>
      <xdr:row>0</xdr:row>
      <xdr:rowOff>28575</xdr:rowOff>
    </xdr:from>
    <xdr:to>
      <xdr:col>8</xdr:col>
      <xdr:colOff>354509</xdr:colOff>
      <xdr:row>3</xdr:row>
      <xdr:rowOff>38100</xdr:rowOff>
    </xdr:to>
    <xdr:pic>
      <xdr:nvPicPr>
        <xdr:cNvPr id="8" name="Picture 7">
          <a:hlinkClick xmlns:r="http://schemas.openxmlformats.org/officeDocument/2006/relationships" r:id="rId2"/>
          <a:extLst>
            <a:ext uri="{FF2B5EF4-FFF2-40B4-BE49-F238E27FC236}">
              <a16:creationId xmlns:a16="http://schemas.microsoft.com/office/drawing/2014/main" id="{857C7DA7-3930-4758-8ABA-CCAEF6E25927}"/>
            </a:ext>
          </a:extLst>
        </xdr:cNvPr>
        <xdr:cNvPicPr>
          <a:picLocks noChangeAspect="1"/>
        </xdr:cNvPicPr>
      </xdr:nvPicPr>
      <xdr:blipFill>
        <a:blip xmlns:r="http://schemas.openxmlformats.org/officeDocument/2006/relationships" r:embed="rId3"/>
        <a:stretch>
          <a:fillRect/>
        </a:stretch>
      </xdr:blipFill>
      <xdr:spPr>
        <a:xfrm>
          <a:off x="5143500" y="28575"/>
          <a:ext cx="697409" cy="676275"/>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bertateachersassociation-my.sharepoint.com/D:/TW%20(SDB)/Assignable%20Time%20Calculator/2018-19/2018-19%20Assignable%20Time%20Calculator%20HS%20-%20v9%20-%202018%2004%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rs Summary"/>
      <sheetName val="Mon-Day 1-S1"/>
      <sheetName val="Tue-Day 2-S1"/>
      <sheetName val="Wed-Day 3-S1"/>
      <sheetName val="Thu-Day 4-S1"/>
      <sheetName val="Fri-Day 5-S1"/>
      <sheetName val="Day 6-S1"/>
      <sheetName val="Early Out 1-S1"/>
      <sheetName val="Early Out 2-S1"/>
      <sheetName val="Mon-Day 1-S2"/>
      <sheetName val="Tue-Day 2-S2"/>
      <sheetName val="Wed-Day 3-S2"/>
      <sheetName val="Thu-Day 4-S2"/>
      <sheetName val="Fri-Day 5-S2"/>
      <sheetName val="Day 6-S2"/>
      <sheetName val="Early Out 1-S2"/>
      <sheetName val="Early Out 2-S2"/>
      <sheetName val="August"/>
      <sheetName val="September"/>
      <sheetName val="October"/>
      <sheetName val="November"/>
      <sheetName val="December"/>
      <sheetName val="January"/>
      <sheetName val="February"/>
      <sheetName val="March"/>
      <sheetName val="April"/>
      <sheetName val="May"/>
      <sheetName val="June"/>
      <sheetName val="July"/>
    </sheetNames>
    <sheetDataSet>
      <sheetData sheetId="0">
        <row r="5">
          <cell r="C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32DDD0-71C9-4F7C-B12A-C9CEEEBF1D6A}" name="Holidays" displayName="Holidays" ref="M2:N398" totalsRowShown="0" headerRowDxfId="157" dataDxfId="156">
  <autoFilter ref="M2:N398" xr:uid="{50613472-EB3B-441F-A7EA-989EC11C0547}"/>
  <tableColumns count="2">
    <tableColumn id="1" xr3:uid="{9779B8DD-D9CE-4A26-8CAF-8C29AE564349}" name="Date" dataDxfId="155">
      <calculatedColumnFormula>DATE(J2,1,1)</calculatedColumnFormula>
    </tableColumn>
    <tableColumn id="2" xr3:uid="{F2675207-2AE6-45B5-82C2-DA4D5EFB1DEA}" name="Event" dataDxfId="1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imeSheet_August" displayName="TimeSheet_August" ref="C7:L38" totalsRowShown="0" headerRowDxfId="153" dataDxfId="152">
  <autoFilter ref="C7:L3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Date(s)" dataDxfId="151" dataCellStyle="Date 4"/>
    <tableColumn id="2" xr3:uid="{00000000-0010-0000-0000-000002000000}" name="Time Before School (mins)" dataDxfId="150" dataCellStyle="Time 4"/>
    <tableColumn id="3" xr3:uid="{00000000-0010-0000-0000-000003000000}" name="Prep Time that was Assigned (not as instructional) (mins)" dataDxfId="149" dataCellStyle="Time 4"/>
    <tableColumn id="10" xr3:uid="{00000000-0010-0000-0000-00000A000000}" name="Additional Instructional Time Assigned (mins)" dataDxfId="148" dataCellStyle="Time 4"/>
    <tableColumn id="4" xr3:uid="{00000000-0010-0000-0000-000004000000}" name="Other Assigned Duties (mins)" dataDxfId="147" dataCellStyle="Time 4"/>
    <tableColumn id="6" xr3:uid="{00000000-0010-0000-0000-000006000000}" name="Note For Other Assigned Duties" dataDxfId="146" dataCellStyle="Normal 2 4">
      <calculatedColumnFormula>IF(_xlfn.XLOOKUP(TimeSheet_August[[#This Row],[Date(s)]],Holidays[Date],Holidays[Event])=0,"",_xlfn.XLOOKUP(TimeSheet_August[[#This Row],[Date(s)]],Holidays[Date],Holidays[Event]))</calculatedColumnFormula>
    </tableColumn>
    <tableColumn id="8" xr3:uid="{00000000-0010-0000-0000-000008000000}" name="Time After School     (mins)" dataDxfId="145" dataCellStyle="Time 4"/>
    <tableColumn id="11" xr3:uid="{00000000-0010-0000-0000-00000B000000}" name="Total Additional Instructional Time (Mins)" dataDxfId="144" dataCellStyle="Time">
      <calculatedColumnFormula>F8</calculatedColumnFormula>
    </tableColumn>
    <tableColumn id="7" xr3:uid="{00000000-0010-0000-0000-000007000000}" name="Total Assigned Time Worked (MINs)" dataDxfId="143" dataCellStyle="Hours">
      <calculatedColumnFormula>IFERROR(D8+E8+G8+I8,0)</calculatedColumnFormula>
    </tableColumn>
    <tableColumn id="9" xr3:uid="{00000000-0010-0000-0000-000009000000}" name="Total Assigned Time Worked (HRs)" dataDxfId="142">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imeSheet_September" displayName="TimeSheet_September" ref="C7:L37" totalsRowShown="0" headerRowDxfId="141" dataDxfId="140">
  <autoFilter ref="C7:L3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Date(s)" dataDxfId="139" dataCellStyle="Date 4"/>
    <tableColumn id="2" xr3:uid="{00000000-0010-0000-0100-000002000000}" name="Time Before School (mins)" dataDxfId="138" dataCellStyle="Time 4"/>
    <tableColumn id="3" xr3:uid="{00000000-0010-0000-0100-000003000000}" name="Prep Time that was Assigned (not as instructional) (mins)" dataDxfId="137" dataCellStyle="Time 4"/>
    <tableColumn id="10" xr3:uid="{00000000-0010-0000-0100-00000A000000}" name="Additional Instructional Time Assigned (mins)" dataDxfId="136" dataCellStyle="Time 4"/>
    <tableColumn id="4" xr3:uid="{00000000-0010-0000-0100-000004000000}" name="Other Assigned Duties (mins)" dataDxfId="135" dataCellStyle="Time 4"/>
    <tableColumn id="5" xr3:uid="{00000000-0010-0000-0100-000005000000}" name="Note For Other Assigned Duties" dataDxfId="134" dataCellStyle="Normal 2 4">
      <calculatedColumnFormula>IF(_xlfn.XLOOKUP(TimeSheet_September[[#This Row],[Date(s)]],Holidays[Date],Holidays[Event])=0,"",_xlfn.XLOOKUP(TimeSheet_September[[#This Row],[Date(s)]],Holidays[Date],Holidays[Event]))</calculatedColumnFormula>
    </tableColumn>
    <tableColumn id="6" xr3:uid="{00000000-0010-0000-0100-000006000000}" name="Time After School     (mins)" dataDxfId="133" dataCellStyle="Time 4"/>
    <tableColumn id="9" xr3:uid="{00000000-0010-0000-0100-000009000000}" name="Total Additional Instructional Time (Mins)" dataDxfId="132" dataCellStyle="Time">
      <calculatedColumnFormula>F8</calculatedColumnFormula>
    </tableColumn>
    <tableColumn id="8" xr3:uid="{00000000-0010-0000-0100-000008000000}" name="Total Assigned Time Worked (MINs)" dataDxfId="131" dataCellStyle="Hours">
      <calculatedColumnFormula>IFERROR(D8+E8+G8+I8,0)</calculatedColumnFormula>
    </tableColumn>
    <tableColumn id="7" xr3:uid="{00000000-0010-0000-0100-000007000000}" name="Total Assigned Time Worked (HRs)" dataDxfId="130">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imeSheet_October" displayName="TimeSheet_October" ref="C7:L38" totalsRowShown="0" headerRowDxfId="129" dataDxfId="128">
  <autoFilter ref="C7:L3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Date(s)" dataDxfId="127" dataCellStyle="Date 4"/>
    <tableColumn id="2" xr3:uid="{00000000-0010-0000-0200-000002000000}" name="Time Before School (mins)" dataDxfId="126" dataCellStyle="Time 4"/>
    <tableColumn id="3" xr3:uid="{00000000-0010-0000-0200-000003000000}" name="Prep Time that was Assigned (not as instructional) (mins)" dataDxfId="125" dataCellStyle="Time 4"/>
    <tableColumn id="10" xr3:uid="{00000000-0010-0000-0200-00000A000000}" name="Additional Instructional Time Assigned (mins)" dataDxfId="124" dataCellStyle="Time 4"/>
    <tableColumn id="4" xr3:uid="{00000000-0010-0000-0200-000004000000}" name="Other Assigned Duties (mins)" dataDxfId="123" dataCellStyle="Time 4"/>
    <tableColumn id="5" xr3:uid="{00000000-0010-0000-0200-000005000000}" name="Note For Other Assigned Duties" dataDxfId="122" dataCellStyle="Normal 2 4">
      <calculatedColumnFormula>IF(_xlfn.XLOOKUP(TimeSheet_October[[#This Row],[Date(s)]],Holidays[Date],Holidays[Event])=0,"",_xlfn.XLOOKUP(TimeSheet_October[[#This Row],[Date(s)]],Holidays[Date],Holidays[Event]))</calculatedColumnFormula>
    </tableColumn>
    <tableColumn id="6" xr3:uid="{00000000-0010-0000-0200-000006000000}" name="Time After School     (mins)" dataDxfId="121" dataCellStyle="Time 4"/>
    <tableColumn id="9" xr3:uid="{00000000-0010-0000-0200-000009000000}" name="Total Additional Instructional Time (Mins)" dataDxfId="120" dataCellStyle="Time">
      <calculatedColumnFormula>F8</calculatedColumnFormula>
    </tableColumn>
    <tableColumn id="8" xr3:uid="{00000000-0010-0000-0200-000008000000}" name="Total Assigned Time Worked (MINs)" dataDxfId="119" dataCellStyle="Hours">
      <calculatedColumnFormula>IFERROR(D8+E8+G8+I8,0)</calculatedColumnFormula>
    </tableColumn>
    <tableColumn id="7" xr3:uid="{00000000-0010-0000-0200-000007000000}" name="Total Assigned Time Worked (HRs)" dataDxfId="118">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imeSheet_November" displayName="TimeSheet_November" ref="C7:L37" totalsRowShown="0" headerRowDxfId="117" dataDxfId="116">
  <autoFilter ref="C7:L3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Date(s)" dataDxfId="115" dataCellStyle="Date 4"/>
    <tableColumn id="2" xr3:uid="{00000000-0010-0000-0300-000002000000}" name="Time Before School (mins)" dataDxfId="114" dataCellStyle="Time 4"/>
    <tableColumn id="3" xr3:uid="{00000000-0010-0000-0300-000003000000}" name="Prep Time that was Assigned (not as instructional) (mins)" dataDxfId="113" dataCellStyle="Time 4"/>
    <tableColumn id="10" xr3:uid="{00000000-0010-0000-0300-00000A000000}" name="Additional Instructional Time Assigned (mins)" dataDxfId="112" dataCellStyle="Time 4"/>
    <tableColumn id="4" xr3:uid="{00000000-0010-0000-0300-000004000000}" name="Other Assigned Duties (mins)" dataDxfId="111" dataCellStyle="Time 4"/>
    <tableColumn id="5" xr3:uid="{00000000-0010-0000-0300-000005000000}" name="Note For Other Assigned Duties" dataDxfId="110" dataCellStyle="Normal 2 4">
      <calculatedColumnFormula>IF(_xlfn.XLOOKUP(TimeSheet_November[[#This Row],[Date(s)]],Holidays[Date],Holidays[Event])=0,"",_xlfn.XLOOKUP(TimeSheet_November[[#This Row],[Date(s)]],Holidays[Date],Holidays[Event]))</calculatedColumnFormula>
    </tableColumn>
    <tableColumn id="6" xr3:uid="{00000000-0010-0000-0300-000006000000}" name="Time After School     (mins)" dataDxfId="109" dataCellStyle="Time 4"/>
    <tableColumn id="9" xr3:uid="{00000000-0010-0000-0300-000009000000}" name="Total Additional Instructional Time (Mins)" dataDxfId="108" dataCellStyle="Time">
      <calculatedColumnFormula>F8</calculatedColumnFormula>
    </tableColumn>
    <tableColumn id="8" xr3:uid="{00000000-0010-0000-0300-000008000000}" name="Total Assigned Time Worked (MINs)" dataDxfId="107" dataCellStyle="Hours">
      <calculatedColumnFormula>IFERROR(D8+E8+G8+I8,0)</calculatedColumnFormula>
    </tableColumn>
    <tableColumn id="7" xr3:uid="{00000000-0010-0000-0300-000007000000}" name="Total Assigned Time Worked (HRs)" dataDxfId="106">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imeSheet_December" displayName="TimeSheet_December" ref="C7:L38" totalsRowShown="0" headerRowDxfId="105" dataDxfId="104">
  <autoFilter ref="C7:L3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Date(s)" dataDxfId="103" dataCellStyle="Date 4"/>
    <tableColumn id="2" xr3:uid="{00000000-0010-0000-0400-000002000000}" name="Time Before School (mins)" dataDxfId="102" dataCellStyle="Time 4"/>
    <tableColumn id="3" xr3:uid="{00000000-0010-0000-0400-000003000000}" name="Prep Time that was Assigned (not as instructional) (mins)" dataDxfId="101" dataCellStyle="Time 4"/>
    <tableColumn id="10" xr3:uid="{00000000-0010-0000-0400-00000A000000}" name="Additional Instructional Time Assigned (mins)" dataDxfId="100" dataCellStyle="Time 4"/>
    <tableColumn id="4" xr3:uid="{00000000-0010-0000-0400-000004000000}" name="Other Assigned Duties (mins)" dataDxfId="99" dataCellStyle="Time 4"/>
    <tableColumn id="5" xr3:uid="{00000000-0010-0000-0400-000005000000}" name="Note For Other Assigned Duties" dataDxfId="98" dataCellStyle="Normal 2 4">
      <calculatedColumnFormula>IF(_xlfn.XLOOKUP(TimeSheet_December[[#This Row],[Date(s)]],Holidays[Date],Holidays[Event])=0,"",_xlfn.XLOOKUP(TimeSheet_December[[#This Row],[Date(s)]],Holidays[Date],Holidays[Event]))</calculatedColumnFormula>
    </tableColumn>
    <tableColumn id="6" xr3:uid="{00000000-0010-0000-0400-000006000000}" name="Time After School     (mins)" dataDxfId="97" dataCellStyle="Time 4"/>
    <tableColumn id="9" xr3:uid="{00000000-0010-0000-0400-000009000000}" name="Total Additional Instructional Time (Mins)" dataDxfId="96" dataCellStyle="Time">
      <calculatedColumnFormula>F8</calculatedColumnFormula>
    </tableColumn>
    <tableColumn id="8" xr3:uid="{00000000-0010-0000-0400-000008000000}" name="Total Assigned Time Worked (MINs)" dataDxfId="95" dataCellStyle="Hours">
      <calculatedColumnFormula>IFERROR(D8+E8+G8+I8,0)</calculatedColumnFormula>
    </tableColumn>
    <tableColumn id="7" xr3:uid="{00000000-0010-0000-0400-000007000000}" name="Total Assigned Time Worked (HRs)" dataDxfId="94">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imeSheet_January" displayName="TimeSheet_January" ref="C7:L38" totalsRowShown="0" headerRowDxfId="93" dataDxfId="92">
  <autoFilter ref="C7:L3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Date(s)" dataDxfId="91" dataCellStyle="Date 4"/>
    <tableColumn id="2" xr3:uid="{00000000-0010-0000-0500-000002000000}" name="Time Before School (mins)" dataDxfId="90" dataCellStyle="Time 4"/>
    <tableColumn id="3" xr3:uid="{00000000-0010-0000-0500-000003000000}" name="Prep Time that was Assigned (not as instructional) (mins)" dataDxfId="89" dataCellStyle="Time 4"/>
    <tableColumn id="10" xr3:uid="{00000000-0010-0000-0500-00000A000000}" name="Additional Instructional Time Assigned (mins)" dataDxfId="88" dataCellStyle="Time 4"/>
    <tableColumn id="4" xr3:uid="{00000000-0010-0000-0500-000004000000}" name="Other Assigned Duties (mins)" dataDxfId="87" dataCellStyle="Time 4"/>
    <tableColumn id="5" xr3:uid="{00000000-0010-0000-0500-000005000000}" name="Note For Other Assigned Duties" dataDxfId="86" dataCellStyle="Normal 2 4">
      <calculatedColumnFormula>IF(_xlfn.XLOOKUP(TimeSheet_January[[#This Row],[Date(s)]],Holidays[Date],Holidays[Event])=0,"",_xlfn.XLOOKUP(TimeSheet_January[[#This Row],[Date(s)]],Holidays[Date],Holidays[Event]))</calculatedColumnFormula>
    </tableColumn>
    <tableColumn id="6" xr3:uid="{00000000-0010-0000-0500-000006000000}" name="Time After School     (mins)" dataDxfId="85" dataCellStyle="Time 4"/>
    <tableColumn id="9" xr3:uid="{00000000-0010-0000-0500-000009000000}" name="Total Additional Instructional Time (Mins)" dataDxfId="84" dataCellStyle="Time">
      <calculatedColumnFormula>F8</calculatedColumnFormula>
    </tableColumn>
    <tableColumn id="8" xr3:uid="{00000000-0010-0000-0500-000008000000}" name="Total Assigned Time Worked (MINs)" dataDxfId="83" dataCellStyle="Hours">
      <calculatedColumnFormula>IFERROR(D8+E8+G8+I8,0)</calculatedColumnFormula>
    </tableColumn>
    <tableColumn id="7" xr3:uid="{00000000-0010-0000-0500-000007000000}" name="Total Assigned Time Worked (HRs)" dataDxfId="82">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imeSheet_February" displayName="TimeSheet_February" ref="C7:L37" totalsRowShown="0" headerRowDxfId="81" dataDxfId="80">
  <autoFilter ref="C7:L3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Date(s)" dataDxfId="79" dataCellStyle="Date"/>
    <tableColumn id="2" xr3:uid="{00000000-0010-0000-0600-000002000000}" name="Time Before School (mins)" dataDxfId="78" dataCellStyle="Time"/>
    <tableColumn id="3" xr3:uid="{00000000-0010-0000-0600-000003000000}" name="Prep Time that was Assigned (not as instructional) (mins)" dataDxfId="77" dataCellStyle="Time"/>
    <tableColumn id="10" xr3:uid="{00000000-0010-0000-0600-00000A000000}" name="Additional Instructional Time Assigned (mins)"/>
    <tableColumn id="4" xr3:uid="{00000000-0010-0000-0600-000004000000}" name="Other Assigned Duties (mins)" dataDxfId="76" dataCellStyle="Time"/>
    <tableColumn id="5" xr3:uid="{00000000-0010-0000-0600-000005000000}" name="Note For Other Assigned Duties" dataDxfId="75" dataCellStyle="Normal 2"/>
    <tableColumn id="6" xr3:uid="{00000000-0010-0000-0600-000006000000}" name="Time After School     (mins)" dataDxfId="74" dataCellStyle="Hours"/>
    <tableColumn id="9" xr3:uid="{00000000-0010-0000-0600-000009000000}" name="Total Additional Instructional Time (Mins)" dataDxfId="73" dataCellStyle="Time">
      <calculatedColumnFormula>F8</calculatedColumnFormula>
    </tableColumn>
    <tableColumn id="8" xr3:uid="{00000000-0010-0000-0600-000008000000}" name="Total Assigned Time Worked (MINs)" dataDxfId="72" dataCellStyle="Hours">
      <calculatedColumnFormula>IFERROR(D8+E8+G8+I8,0)</calculatedColumnFormula>
    </tableColumn>
    <tableColumn id="7" xr3:uid="{00000000-0010-0000-0600-000007000000}" name="Total Assigned Time Worked (HRs)" dataDxfId="71">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imeSheet_March" displayName="TimeSheet_March" ref="C7:L38" totalsRowShown="0" headerRowDxfId="70" dataDxfId="69">
  <autoFilter ref="C7:L3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Date(s)" dataDxfId="68" dataCellStyle="Date 4"/>
    <tableColumn id="2" xr3:uid="{00000000-0010-0000-0700-000002000000}" name="Time Before School (mins)" dataDxfId="67" dataCellStyle="Time 4"/>
    <tableColumn id="3" xr3:uid="{00000000-0010-0000-0700-000003000000}" name="Prep Time that was Assigned (not as instructional) (mins)" dataDxfId="66" dataCellStyle="Time 4"/>
    <tableColumn id="10" xr3:uid="{00000000-0010-0000-0700-00000A000000}" name="Additional Instructional Time Assigned (mins)" dataDxfId="65" dataCellStyle="Time 4"/>
    <tableColumn id="4" xr3:uid="{00000000-0010-0000-0700-000004000000}" name="Other Assigned Duties (mins)" dataDxfId="64" dataCellStyle="Time 4"/>
    <tableColumn id="5" xr3:uid="{00000000-0010-0000-0700-000005000000}" name="Note For Other Assigned Duties" dataDxfId="63" dataCellStyle="Normal 2 4">
      <calculatedColumnFormula>IF(_xlfn.XLOOKUP(TimeSheet_March[[#This Row],[Date(s)]],Holidays[Date],Holidays[Event])=0,"",_xlfn.XLOOKUP(TimeSheet_March[[#This Row],[Date(s)]],Holidays[Date],Holidays[Event]))</calculatedColumnFormula>
    </tableColumn>
    <tableColumn id="6" xr3:uid="{00000000-0010-0000-0700-000006000000}" name="Time After School     (mins)" dataDxfId="62" dataCellStyle="Time 4"/>
    <tableColumn id="9" xr3:uid="{00000000-0010-0000-0700-000009000000}" name="Total Additional Instructional Time (Mins)" dataDxfId="61" dataCellStyle="Time">
      <calculatedColumnFormula>F8</calculatedColumnFormula>
    </tableColumn>
    <tableColumn id="8" xr3:uid="{00000000-0010-0000-0700-000008000000}" name="Total Assigned Time Worked (MINs)" dataDxfId="60" dataCellStyle="Hours">
      <calculatedColumnFormula>IFERROR(D8+E8+G8+I8,0)</calculatedColumnFormula>
    </tableColumn>
    <tableColumn id="7" xr3:uid="{00000000-0010-0000-0700-000007000000}" name="Total Assigned Time Worked (HRs)" dataDxfId="59">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imeSheet_April" displayName="TimeSheet_April" ref="C7:L38" totalsRowShown="0" headerRowDxfId="58" dataDxfId="57">
  <autoFilter ref="C7:L3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Date(s)" dataDxfId="56" dataCellStyle="Date"/>
    <tableColumn id="2" xr3:uid="{00000000-0010-0000-0800-000002000000}" name="Time Before School (mins)" dataDxfId="55" dataCellStyle="Time"/>
    <tableColumn id="3" xr3:uid="{00000000-0010-0000-0800-000003000000}" name="Prep Time that was Assigned (not as instructional) (mins)" dataDxfId="54" dataCellStyle="Time"/>
    <tableColumn id="10" xr3:uid="{00000000-0010-0000-0800-00000A000000}" name="Additional Instructional Time Assigned (mins)"/>
    <tableColumn id="4" xr3:uid="{00000000-0010-0000-0800-000004000000}" name="Other Assigned Duties (mins)" dataDxfId="53" dataCellStyle="Time"/>
    <tableColumn id="5" xr3:uid="{00000000-0010-0000-0800-000005000000}" name="Note For Other Assigned Duties" dataDxfId="52" dataCellStyle="Normal 2">
      <calculatedColumnFormula>IF(_xlfn.XLOOKUP(TimeSheet_April[[#This Row],[Date(s)]],Holidays[Date],Holidays[Event])=0,"",_xlfn.XLOOKUP(TimeSheet_April[[#This Row],[Date(s)]],Holidays[Date],Holidays[Event]))</calculatedColumnFormula>
    </tableColumn>
    <tableColumn id="6" xr3:uid="{00000000-0010-0000-0800-000006000000}" name="Time After School     (mins)" dataDxfId="51" dataCellStyle="Hours"/>
    <tableColumn id="9" xr3:uid="{00000000-0010-0000-0800-000009000000}" name="Total Additional Instructional Time (Mins)" dataDxfId="50" dataCellStyle="Time">
      <calculatedColumnFormula>F8</calculatedColumnFormula>
    </tableColumn>
    <tableColumn id="8" xr3:uid="{00000000-0010-0000-0800-000008000000}" name="Total Assigned Time Worked (MINs)" dataDxfId="49" dataCellStyle="Hours">
      <calculatedColumnFormula>IFERROR(D8+E8+G8+I8,0)</calculatedColumnFormula>
    </tableColumn>
    <tableColumn id="7" xr3:uid="{00000000-0010-0000-0800-000007000000}" name="Total Assigned Time Worked (HRs)" dataDxfId="48">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imeSheet_May" displayName="TimeSheet_May" ref="C7:L38" totalsRowShown="0" headerRowDxfId="47" dataDxfId="46">
  <autoFilter ref="C7:L3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Date(s)" dataDxfId="45" dataCellStyle="Date 4"/>
    <tableColumn id="2" xr3:uid="{00000000-0010-0000-0900-000002000000}" name="Time Before School (mins)" dataDxfId="44" dataCellStyle="Time 4"/>
    <tableColumn id="3" xr3:uid="{00000000-0010-0000-0900-000003000000}" name="Prep Time that was Assigned (not as instructional) (mins)" dataDxfId="43" dataCellStyle="Time 4"/>
    <tableColumn id="10" xr3:uid="{00000000-0010-0000-0900-00000A000000}" name="Additional Instructional Time Assigned (mins)" dataDxfId="42" dataCellStyle="Time 4"/>
    <tableColumn id="4" xr3:uid="{00000000-0010-0000-0900-000004000000}" name="Other Assigned Duties (mins)" dataDxfId="41" dataCellStyle="Time 4"/>
    <tableColumn id="5" xr3:uid="{00000000-0010-0000-0900-000005000000}" name="Note For Other Assigned Duties" dataDxfId="40" dataCellStyle="Normal 2 4">
      <calculatedColumnFormula>IF(_xlfn.XLOOKUP(TimeSheet_May[[#This Row],[Date(s)]],Holidays[Date],Holidays[Event])=0,"",_xlfn.XLOOKUP(TimeSheet_May[[#This Row],[Date(s)]],Holidays[Date],Holidays[Event]))</calculatedColumnFormula>
    </tableColumn>
    <tableColumn id="6" xr3:uid="{00000000-0010-0000-0900-000006000000}" name="Time After School     (mins)" dataDxfId="39" dataCellStyle="Time 4"/>
    <tableColumn id="9" xr3:uid="{00000000-0010-0000-0900-000009000000}" name="Total Additional Instructional Time (Mins)" dataDxfId="38" dataCellStyle="Time">
      <calculatedColumnFormula>F8</calculatedColumnFormula>
    </tableColumn>
    <tableColumn id="8" xr3:uid="{00000000-0010-0000-0900-000008000000}" name="Total Assigned Time Worked (MINs)" dataDxfId="37" dataCellStyle="Hours">
      <calculatedColumnFormula>IFERROR(D8+E8+G8+I8,0)</calculatedColumnFormula>
    </tableColumn>
    <tableColumn id="7" xr3:uid="{00000000-0010-0000-0900-000007000000}" name="Total Assigned Time Worked (HRs)" dataDxfId="36">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imeSheet_June" displayName="TimeSheet_June" ref="C7:L37" totalsRowShown="0" headerRowDxfId="35" dataDxfId="34">
  <autoFilter ref="C7:L37"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A00-000001000000}" name="Date(s)" dataDxfId="33" dataCellStyle="Date 4"/>
    <tableColumn id="2" xr3:uid="{00000000-0010-0000-0A00-000002000000}" name="Time Before School (mins)" dataDxfId="32" dataCellStyle="Time 4"/>
    <tableColumn id="3" xr3:uid="{00000000-0010-0000-0A00-000003000000}" name="Prep Time that was Assigned (not as instructional) (mins)" dataDxfId="31" dataCellStyle="Time 4"/>
    <tableColumn id="10" xr3:uid="{00000000-0010-0000-0A00-00000A000000}" name="Additional Instructional Time Assigned (mins)" dataDxfId="30" dataCellStyle="Time 4"/>
    <tableColumn id="4" xr3:uid="{00000000-0010-0000-0A00-000004000000}" name="Other Assigned Duties (mins)" dataDxfId="29" dataCellStyle="Time 4"/>
    <tableColumn id="5" xr3:uid="{00000000-0010-0000-0A00-000005000000}" name="Note For Other Assigned Duties" dataDxfId="28" dataCellStyle="Normal 2 4">
      <calculatedColumnFormula>IF(_xlfn.XLOOKUP(TimeSheet_June[[#This Row],[Date(s)]],Holidays[Date],Holidays[Event])=0,"",_xlfn.XLOOKUP(TimeSheet_June[[#This Row],[Date(s)]],Holidays[Date],Holidays[Event]))</calculatedColumnFormula>
    </tableColumn>
    <tableColumn id="6" xr3:uid="{00000000-0010-0000-0A00-000006000000}" name="Time After School     (mins)" dataDxfId="27" dataCellStyle="Time 4"/>
    <tableColumn id="9" xr3:uid="{00000000-0010-0000-0A00-000009000000}" name="Total Additional Instructional Time (Mins)" dataDxfId="26" dataCellStyle="Time">
      <calculatedColumnFormula>F8</calculatedColumnFormula>
    </tableColumn>
    <tableColumn id="8" xr3:uid="{00000000-0010-0000-0A00-000008000000}" name="Total Assigned Time Worked (MINs)" dataDxfId="25" dataCellStyle="Hours">
      <calculatedColumnFormula>IFERROR(D8+E8+G8+I8,0)</calculatedColumnFormula>
    </tableColumn>
    <tableColumn id="7" xr3:uid="{00000000-0010-0000-0A00-000007000000}" name="Total Assigned Time Worked (HRs)" dataDxfId="24">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imeSheet_July" displayName="TimeSheet_July" ref="C7:L38" totalsRowShown="0" headerRowDxfId="23" dataDxfId="22">
  <autoFilter ref="C7:L3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Date(s)" dataDxfId="21" dataCellStyle="Date 4"/>
    <tableColumn id="2" xr3:uid="{00000000-0010-0000-0B00-000002000000}" name="Time Before School (mins)" dataDxfId="20" dataCellStyle="Time 4"/>
    <tableColumn id="3" xr3:uid="{00000000-0010-0000-0B00-000003000000}" name="Prep Time that was Assigned (not as instructional) (mins)" dataDxfId="19" dataCellStyle="Time 4"/>
    <tableColumn id="10" xr3:uid="{00000000-0010-0000-0B00-00000A000000}" name="Additional Instructional Time Assigned (mins)" dataDxfId="18" dataCellStyle="Time 4"/>
    <tableColumn id="4" xr3:uid="{00000000-0010-0000-0B00-000004000000}" name="Other Assigned Duties (mins)" dataDxfId="17" dataCellStyle="Time 4"/>
    <tableColumn id="5" xr3:uid="{00000000-0010-0000-0B00-000005000000}" name="Note For Other Assigned Duties" dataDxfId="16" dataCellStyle="Normal 2 4">
      <calculatedColumnFormula>IF(_xlfn.XLOOKUP(TimeSheet_July[[#This Row],[Date(s)]],Holidays[Date],Holidays[Event])=0,"",_xlfn.XLOOKUP(TimeSheet_July[[#This Row],[Date(s)]],Holidays[Date],Holidays[Event]))</calculatedColumnFormula>
    </tableColumn>
    <tableColumn id="6" xr3:uid="{00000000-0010-0000-0B00-000006000000}" name="Time After School     (mins)" dataDxfId="15" dataCellStyle="Time 4"/>
    <tableColumn id="9" xr3:uid="{00000000-0010-0000-0B00-000009000000}" name="Total Additional Instructional Time (Mins)" dataDxfId="14" dataCellStyle="Time">
      <calculatedColumnFormula>F8</calculatedColumnFormula>
    </tableColumn>
    <tableColumn id="8" xr3:uid="{00000000-0010-0000-0B00-000008000000}" name="Total Assigned Time Worked (MINs)" dataDxfId="13" dataCellStyle="Hours">
      <calculatedColumnFormula>IFERROR(D8+E8+G8+I8,0)</calculatedColumnFormula>
    </tableColumn>
    <tableColumn id="7" xr3:uid="{00000000-0010-0000-0B00-000007000000}" name="Total Assigned Time Worked (HRs)" dataDxfId="12">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eekly Class Schedule">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openxmlformats.org/officeDocument/2006/relationships/comments" Target="../comments15.xml"/><Relationship Id="rId4" Type="http://schemas.openxmlformats.org/officeDocument/2006/relationships/table" Target="../tables/table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5" Type="http://schemas.openxmlformats.org/officeDocument/2006/relationships/comments" Target="../comments16.xml"/><Relationship Id="rId4"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5" Type="http://schemas.openxmlformats.org/officeDocument/2006/relationships/comments" Target="../comments17.xml"/><Relationship Id="rId4" Type="http://schemas.openxmlformats.org/officeDocument/2006/relationships/table" Target="../tables/table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8.bin"/><Relationship Id="rId5" Type="http://schemas.openxmlformats.org/officeDocument/2006/relationships/comments" Target="../comments18.xml"/><Relationship Id="rId4" Type="http://schemas.openxmlformats.org/officeDocument/2006/relationships/table" Target="../tables/table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openxmlformats.org/officeDocument/2006/relationships/comments" Target="../comments19.xml"/><Relationship Id="rId4" Type="http://schemas.openxmlformats.org/officeDocument/2006/relationships/table" Target="../tables/table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0.bin"/><Relationship Id="rId5" Type="http://schemas.openxmlformats.org/officeDocument/2006/relationships/comments" Target="../comments20.xml"/><Relationship Id="rId4" Type="http://schemas.openxmlformats.org/officeDocument/2006/relationships/table" Target="../tables/table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1.bin"/><Relationship Id="rId5" Type="http://schemas.openxmlformats.org/officeDocument/2006/relationships/comments" Target="../comments21.xml"/><Relationship Id="rId4" Type="http://schemas.openxmlformats.org/officeDocument/2006/relationships/table" Target="../tables/table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2.bin"/><Relationship Id="rId5" Type="http://schemas.openxmlformats.org/officeDocument/2006/relationships/comments" Target="../comments22.xml"/><Relationship Id="rId4" Type="http://schemas.openxmlformats.org/officeDocument/2006/relationships/table" Target="../tables/table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3.bin"/><Relationship Id="rId5" Type="http://schemas.openxmlformats.org/officeDocument/2006/relationships/comments" Target="../comments23.xml"/><Relationship Id="rId4" Type="http://schemas.openxmlformats.org/officeDocument/2006/relationships/table" Target="../tables/table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4.bin"/><Relationship Id="rId5" Type="http://schemas.openxmlformats.org/officeDocument/2006/relationships/comments" Target="../comments24.xml"/><Relationship Id="rId4" Type="http://schemas.openxmlformats.org/officeDocument/2006/relationships/table" Target="../tables/table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5.bin"/><Relationship Id="rId5" Type="http://schemas.openxmlformats.org/officeDocument/2006/relationships/comments" Target="../comments25.xml"/><Relationship Id="rId4" Type="http://schemas.openxmlformats.org/officeDocument/2006/relationships/table" Target="../tables/table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6.bin"/><Relationship Id="rId5" Type="http://schemas.openxmlformats.org/officeDocument/2006/relationships/comments" Target="../comments26.xml"/><Relationship Id="rId4" Type="http://schemas.openxmlformats.org/officeDocument/2006/relationships/table" Target="../tables/table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D858-5E23-40C8-9446-79B516F6FB61}">
  <dimension ref="C2:N398"/>
  <sheetViews>
    <sheetView topLeftCell="A109" workbookViewId="0">
      <selection activeCell="N175" sqref="N175"/>
    </sheetView>
  </sheetViews>
  <sheetFormatPr defaultColWidth="8.75" defaultRowHeight="15" x14ac:dyDescent="0.25"/>
  <cols>
    <col min="1" max="12" width="8.75" style="312"/>
    <col min="13" max="13" width="20.5" style="312" bestFit="1" customWidth="1"/>
    <col min="14" max="14" width="13.5" style="312" bestFit="1" customWidth="1"/>
    <col min="15" max="16384" width="8.75" style="312"/>
  </cols>
  <sheetData>
    <row r="2" spans="3:14" x14ac:dyDescent="0.25">
      <c r="I2" s="312" t="s">
        <v>186</v>
      </c>
      <c r="J2" s="312">
        <v>2024</v>
      </c>
      <c r="M2" s="312" t="s">
        <v>187</v>
      </c>
      <c r="N2" s="312" t="s">
        <v>188</v>
      </c>
    </row>
    <row r="3" spans="3:14" x14ac:dyDescent="0.25">
      <c r="M3" s="323">
        <f>DATE(J2,8,1)</f>
        <v>45505</v>
      </c>
    </row>
    <row r="4" spans="3:14" x14ac:dyDescent="0.25">
      <c r="M4" s="323">
        <f>+M3+1</f>
        <v>45506</v>
      </c>
    </row>
    <row r="5" spans="3:14" x14ac:dyDescent="0.25">
      <c r="M5" s="323">
        <f t="shared" ref="M5:M68" si="0">+M4+1</f>
        <v>45507</v>
      </c>
    </row>
    <row r="6" spans="3:14" x14ac:dyDescent="0.25">
      <c r="M6" s="323">
        <f t="shared" si="0"/>
        <v>45508</v>
      </c>
    </row>
    <row r="7" spans="3:14" x14ac:dyDescent="0.25">
      <c r="M7" s="323">
        <f t="shared" si="0"/>
        <v>45509</v>
      </c>
      <c r="N7" s="312" t="s">
        <v>185</v>
      </c>
    </row>
    <row r="8" spans="3:14" x14ac:dyDescent="0.25">
      <c r="M8" s="323">
        <f t="shared" si="0"/>
        <v>45510</v>
      </c>
    </row>
    <row r="9" spans="3:14" x14ac:dyDescent="0.25">
      <c r="M9" s="323">
        <f t="shared" si="0"/>
        <v>45511</v>
      </c>
    </row>
    <row r="10" spans="3:14" x14ac:dyDescent="0.25">
      <c r="M10" s="323">
        <f t="shared" si="0"/>
        <v>45512</v>
      </c>
    </row>
    <row r="11" spans="3:14" x14ac:dyDescent="0.25">
      <c r="M11" s="323">
        <f t="shared" si="0"/>
        <v>45513</v>
      </c>
    </row>
    <row r="12" spans="3:14" x14ac:dyDescent="0.25">
      <c r="C12" s="312" t="s">
        <v>189</v>
      </c>
      <c r="M12" s="323">
        <f t="shared" si="0"/>
        <v>45514</v>
      </c>
    </row>
    <row r="13" spans="3:14" x14ac:dyDescent="0.25">
      <c r="C13" s="313">
        <f>IF(MOD(Start_Year+1,4)=0,DATE(Start_Year+1,2,29),DATE(Start_Year+1,2,28))</f>
        <v>45716</v>
      </c>
      <c r="M13" s="323">
        <f t="shared" si="0"/>
        <v>45515</v>
      </c>
    </row>
    <row r="14" spans="3:14" x14ac:dyDescent="0.25">
      <c r="M14" s="323">
        <f t="shared" si="0"/>
        <v>45516</v>
      </c>
    </row>
    <row r="15" spans="3:14" x14ac:dyDescent="0.25">
      <c r="M15" s="323">
        <f t="shared" si="0"/>
        <v>45517</v>
      </c>
    </row>
    <row r="16" spans="3:14" x14ac:dyDescent="0.25">
      <c r="M16" s="323">
        <f t="shared" si="0"/>
        <v>45518</v>
      </c>
    </row>
    <row r="17" spans="13:13" x14ac:dyDescent="0.25">
      <c r="M17" s="323">
        <f t="shared" si="0"/>
        <v>45519</v>
      </c>
    </row>
    <row r="18" spans="13:13" x14ac:dyDescent="0.25">
      <c r="M18" s="323">
        <f t="shared" si="0"/>
        <v>45520</v>
      </c>
    </row>
    <row r="19" spans="13:13" x14ac:dyDescent="0.25">
      <c r="M19" s="323">
        <f t="shared" si="0"/>
        <v>45521</v>
      </c>
    </row>
    <row r="20" spans="13:13" x14ac:dyDescent="0.25">
      <c r="M20" s="323">
        <f t="shared" si="0"/>
        <v>45522</v>
      </c>
    </row>
    <row r="21" spans="13:13" x14ac:dyDescent="0.25">
      <c r="M21" s="323">
        <f t="shared" si="0"/>
        <v>45523</v>
      </c>
    </row>
    <row r="22" spans="13:13" x14ac:dyDescent="0.25">
      <c r="M22" s="323">
        <f t="shared" si="0"/>
        <v>45524</v>
      </c>
    </row>
    <row r="23" spans="13:13" x14ac:dyDescent="0.25">
      <c r="M23" s="323">
        <f t="shared" si="0"/>
        <v>45525</v>
      </c>
    </row>
    <row r="24" spans="13:13" x14ac:dyDescent="0.25">
      <c r="M24" s="323">
        <f t="shared" si="0"/>
        <v>45526</v>
      </c>
    </row>
    <row r="25" spans="13:13" x14ac:dyDescent="0.25">
      <c r="M25" s="323">
        <f t="shared" si="0"/>
        <v>45527</v>
      </c>
    </row>
    <row r="26" spans="13:13" x14ac:dyDescent="0.25">
      <c r="M26" s="323">
        <f t="shared" si="0"/>
        <v>45528</v>
      </c>
    </row>
    <row r="27" spans="13:13" x14ac:dyDescent="0.25">
      <c r="M27" s="323">
        <f t="shared" si="0"/>
        <v>45529</v>
      </c>
    </row>
    <row r="28" spans="13:13" x14ac:dyDescent="0.25">
      <c r="M28" s="323">
        <f t="shared" si="0"/>
        <v>45530</v>
      </c>
    </row>
    <row r="29" spans="13:13" x14ac:dyDescent="0.25">
      <c r="M29" s="323">
        <f t="shared" si="0"/>
        <v>45531</v>
      </c>
    </row>
    <row r="30" spans="13:13" x14ac:dyDescent="0.25">
      <c r="M30" s="323">
        <f t="shared" si="0"/>
        <v>45532</v>
      </c>
    </row>
    <row r="31" spans="13:13" x14ac:dyDescent="0.25">
      <c r="M31" s="323">
        <f t="shared" si="0"/>
        <v>45533</v>
      </c>
    </row>
    <row r="32" spans="13:13" x14ac:dyDescent="0.25">
      <c r="M32" s="323">
        <f t="shared" si="0"/>
        <v>45534</v>
      </c>
    </row>
    <row r="33" spans="13:14" x14ac:dyDescent="0.25">
      <c r="M33" s="323">
        <f t="shared" si="0"/>
        <v>45535</v>
      </c>
    </row>
    <row r="34" spans="13:14" x14ac:dyDescent="0.25">
      <c r="M34" s="323">
        <f t="shared" si="0"/>
        <v>45536</v>
      </c>
    </row>
    <row r="35" spans="13:14" x14ac:dyDescent="0.25">
      <c r="M35" s="323">
        <f t="shared" si="0"/>
        <v>45537</v>
      </c>
      <c r="N35" s="312" t="s">
        <v>184</v>
      </c>
    </row>
    <row r="36" spans="13:14" x14ac:dyDescent="0.25">
      <c r="M36" s="323">
        <f t="shared" si="0"/>
        <v>45538</v>
      </c>
    </row>
    <row r="37" spans="13:14" x14ac:dyDescent="0.25">
      <c r="M37" s="323">
        <f t="shared" si="0"/>
        <v>45539</v>
      </c>
    </row>
    <row r="38" spans="13:14" x14ac:dyDescent="0.25">
      <c r="M38" s="323">
        <f t="shared" si="0"/>
        <v>45540</v>
      </c>
    </row>
    <row r="39" spans="13:14" x14ac:dyDescent="0.25">
      <c r="M39" s="323">
        <f t="shared" si="0"/>
        <v>45541</v>
      </c>
    </row>
    <row r="40" spans="13:14" x14ac:dyDescent="0.25">
      <c r="M40" s="323">
        <f t="shared" si="0"/>
        <v>45542</v>
      </c>
    </row>
    <row r="41" spans="13:14" x14ac:dyDescent="0.25">
      <c r="M41" s="323">
        <f t="shared" si="0"/>
        <v>45543</v>
      </c>
    </row>
    <row r="42" spans="13:14" x14ac:dyDescent="0.25">
      <c r="M42" s="323">
        <f t="shared" si="0"/>
        <v>45544</v>
      </c>
    </row>
    <row r="43" spans="13:14" x14ac:dyDescent="0.25">
      <c r="M43" s="323">
        <f t="shared" si="0"/>
        <v>45545</v>
      </c>
    </row>
    <row r="44" spans="13:14" x14ac:dyDescent="0.25">
      <c r="M44" s="323">
        <f t="shared" si="0"/>
        <v>45546</v>
      </c>
    </row>
    <row r="45" spans="13:14" x14ac:dyDescent="0.25">
      <c r="M45" s="323">
        <f t="shared" si="0"/>
        <v>45547</v>
      </c>
    </row>
    <row r="46" spans="13:14" x14ac:dyDescent="0.25">
      <c r="M46" s="323">
        <f t="shared" si="0"/>
        <v>45548</v>
      </c>
    </row>
    <row r="47" spans="13:14" x14ac:dyDescent="0.25">
      <c r="M47" s="323">
        <f t="shared" si="0"/>
        <v>45549</v>
      </c>
    </row>
    <row r="48" spans="13:14" x14ac:dyDescent="0.25">
      <c r="M48" s="323">
        <f t="shared" si="0"/>
        <v>45550</v>
      </c>
    </row>
    <row r="49" spans="13:13" x14ac:dyDescent="0.25">
      <c r="M49" s="323">
        <f t="shared" si="0"/>
        <v>45551</v>
      </c>
    </row>
    <row r="50" spans="13:13" x14ac:dyDescent="0.25">
      <c r="M50" s="323">
        <f t="shared" si="0"/>
        <v>45552</v>
      </c>
    </row>
    <row r="51" spans="13:13" x14ac:dyDescent="0.25">
      <c r="M51" s="323">
        <f t="shared" si="0"/>
        <v>45553</v>
      </c>
    </row>
    <row r="52" spans="13:13" x14ac:dyDescent="0.25">
      <c r="M52" s="323">
        <f t="shared" si="0"/>
        <v>45554</v>
      </c>
    </row>
    <row r="53" spans="13:13" x14ac:dyDescent="0.25">
      <c r="M53" s="323">
        <f t="shared" si="0"/>
        <v>45555</v>
      </c>
    </row>
    <row r="54" spans="13:13" x14ac:dyDescent="0.25">
      <c r="M54" s="323">
        <f t="shared" si="0"/>
        <v>45556</v>
      </c>
    </row>
    <row r="55" spans="13:13" x14ac:dyDescent="0.25">
      <c r="M55" s="323">
        <f t="shared" si="0"/>
        <v>45557</v>
      </c>
    </row>
    <row r="56" spans="13:13" x14ac:dyDescent="0.25">
      <c r="M56" s="323">
        <f t="shared" si="0"/>
        <v>45558</v>
      </c>
    </row>
    <row r="57" spans="13:13" x14ac:dyDescent="0.25">
      <c r="M57" s="323">
        <f t="shared" si="0"/>
        <v>45559</v>
      </c>
    </row>
    <row r="58" spans="13:13" x14ac:dyDescent="0.25">
      <c r="M58" s="323">
        <f t="shared" si="0"/>
        <v>45560</v>
      </c>
    </row>
    <row r="59" spans="13:13" x14ac:dyDescent="0.25">
      <c r="M59" s="323">
        <f t="shared" si="0"/>
        <v>45561</v>
      </c>
    </row>
    <row r="60" spans="13:13" x14ac:dyDescent="0.25">
      <c r="M60" s="323">
        <f t="shared" si="0"/>
        <v>45562</v>
      </c>
    </row>
    <row r="61" spans="13:13" x14ac:dyDescent="0.25">
      <c r="M61" s="323">
        <f t="shared" si="0"/>
        <v>45563</v>
      </c>
    </row>
    <row r="62" spans="13:13" x14ac:dyDescent="0.25">
      <c r="M62" s="323">
        <f t="shared" si="0"/>
        <v>45564</v>
      </c>
    </row>
    <row r="63" spans="13:13" x14ac:dyDescent="0.25">
      <c r="M63" s="323">
        <f t="shared" si="0"/>
        <v>45565</v>
      </c>
    </row>
    <row r="64" spans="13:13" x14ac:dyDescent="0.25">
      <c r="M64" s="323">
        <f t="shared" si="0"/>
        <v>45566</v>
      </c>
    </row>
    <row r="65" spans="13:14" x14ac:dyDescent="0.25">
      <c r="M65" s="323">
        <f t="shared" si="0"/>
        <v>45567</v>
      </c>
    </row>
    <row r="66" spans="13:14" x14ac:dyDescent="0.25">
      <c r="M66" s="323">
        <f t="shared" si="0"/>
        <v>45568</v>
      </c>
    </row>
    <row r="67" spans="13:14" x14ac:dyDescent="0.25">
      <c r="M67" s="323">
        <f t="shared" si="0"/>
        <v>45569</v>
      </c>
    </row>
    <row r="68" spans="13:14" x14ac:dyDescent="0.25">
      <c r="M68" s="323">
        <f t="shared" si="0"/>
        <v>45570</v>
      </c>
    </row>
    <row r="69" spans="13:14" x14ac:dyDescent="0.25">
      <c r="M69" s="323">
        <f t="shared" ref="M69:M132" si="1">+M68+1</f>
        <v>45571</v>
      </c>
    </row>
    <row r="70" spans="13:14" x14ac:dyDescent="0.25">
      <c r="M70" s="323">
        <f t="shared" si="1"/>
        <v>45572</v>
      </c>
    </row>
    <row r="71" spans="13:14" x14ac:dyDescent="0.25">
      <c r="M71" s="323">
        <f t="shared" si="1"/>
        <v>45573</v>
      </c>
    </row>
    <row r="72" spans="13:14" x14ac:dyDescent="0.25">
      <c r="M72" s="323">
        <f t="shared" si="1"/>
        <v>45574</v>
      </c>
    </row>
    <row r="73" spans="13:14" x14ac:dyDescent="0.25">
      <c r="M73" s="323">
        <f t="shared" si="1"/>
        <v>45575</v>
      </c>
    </row>
    <row r="74" spans="13:14" x14ac:dyDescent="0.25">
      <c r="M74" s="323">
        <f t="shared" si="1"/>
        <v>45576</v>
      </c>
    </row>
    <row r="75" spans="13:14" x14ac:dyDescent="0.25">
      <c r="M75" s="323">
        <f t="shared" si="1"/>
        <v>45577</v>
      </c>
    </row>
    <row r="76" spans="13:14" x14ac:dyDescent="0.25">
      <c r="M76" s="323">
        <f t="shared" si="1"/>
        <v>45578</v>
      </c>
    </row>
    <row r="77" spans="13:14" x14ac:dyDescent="0.25">
      <c r="M77" s="323">
        <f t="shared" si="1"/>
        <v>45579</v>
      </c>
      <c r="N77" s="312" t="s">
        <v>190</v>
      </c>
    </row>
    <row r="78" spans="13:14" x14ac:dyDescent="0.25">
      <c r="M78" s="323">
        <f t="shared" si="1"/>
        <v>45580</v>
      </c>
    </row>
    <row r="79" spans="13:14" x14ac:dyDescent="0.25">
      <c r="M79" s="323">
        <f t="shared" si="1"/>
        <v>45581</v>
      </c>
    </row>
    <row r="80" spans="13:14" x14ac:dyDescent="0.25">
      <c r="M80" s="323">
        <f t="shared" si="1"/>
        <v>45582</v>
      </c>
    </row>
    <row r="81" spans="13:13" x14ac:dyDescent="0.25">
      <c r="M81" s="323">
        <f t="shared" si="1"/>
        <v>45583</v>
      </c>
    </row>
    <row r="82" spans="13:13" x14ac:dyDescent="0.25">
      <c r="M82" s="323">
        <f t="shared" si="1"/>
        <v>45584</v>
      </c>
    </row>
    <row r="83" spans="13:13" x14ac:dyDescent="0.25">
      <c r="M83" s="323">
        <f t="shared" si="1"/>
        <v>45585</v>
      </c>
    </row>
    <row r="84" spans="13:13" x14ac:dyDescent="0.25">
      <c r="M84" s="323">
        <f t="shared" si="1"/>
        <v>45586</v>
      </c>
    </row>
    <row r="85" spans="13:13" x14ac:dyDescent="0.25">
      <c r="M85" s="323">
        <f t="shared" si="1"/>
        <v>45587</v>
      </c>
    </row>
    <row r="86" spans="13:13" x14ac:dyDescent="0.25">
      <c r="M86" s="323">
        <f t="shared" si="1"/>
        <v>45588</v>
      </c>
    </row>
    <row r="87" spans="13:13" x14ac:dyDescent="0.25">
      <c r="M87" s="323">
        <f t="shared" si="1"/>
        <v>45589</v>
      </c>
    </row>
    <row r="88" spans="13:13" x14ac:dyDescent="0.25">
      <c r="M88" s="323">
        <f t="shared" si="1"/>
        <v>45590</v>
      </c>
    </row>
    <row r="89" spans="13:13" x14ac:dyDescent="0.25">
      <c r="M89" s="323">
        <f t="shared" si="1"/>
        <v>45591</v>
      </c>
    </row>
    <row r="90" spans="13:13" x14ac:dyDescent="0.25">
      <c r="M90" s="323">
        <f t="shared" si="1"/>
        <v>45592</v>
      </c>
    </row>
    <row r="91" spans="13:13" x14ac:dyDescent="0.25">
      <c r="M91" s="323">
        <f t="shared" si="1"/>
        <v>45593</v>
      </c>
    </row>
    <row r="92" spans="13:13" x14ac:dyDescent="0.25">
      <c r="M92" s="323">
        <f t="shared" si="1"/>
        <v>45594</v>
      </c>
    </row>
    <row r="93" spans="13:13" x14ac:dyDescent="0.25">
      <c r="M93" s="323">
        <f t="shared" si="1"/>
        <v>45595</v>
      </c>
    </row>
    <row r="94" spans="13:13" x14ac:dyDescent="0.25">
      <c r="M94" s="323">
        <f t="shared" si="1"/>
        <v>45596</v>
      </c>
    </row>
    <row r="95" spans="13:13" x14ac:dyDescent="0.25">
      <c r="M95" s="323">
        <f t="shared" si="1"/>
        <v>45597</v>
      </c>
    </row>
    <row r="96" spans="13:13" x14ac:dyDescent="0.25">
      <c r="M96" s="323">
        <f t="shared" si="1"/>
        <v>45598</v>
      </c>
    </row>
    <row r="97" spans="13:14" x14ac:dyDescent="0.25">
      <c r="M97" s="323">
        <f t="shared" si="1"/>
        <v>45599</v>
      </c>
    </row>
    <row r="98" spans="13:14" x14ac:dyDescent="0.25">
      <c r="M98" s="323">
        <f t="shared" si="1"/>
        <v>45600</v>
      </c>
    </row>
    <row r="99" spans="13:14" x14ac:dyDescent="0.25">
      <c r="M99" s="323">
        <f t="shared" si="1"/>
        <v>45601</v>
      </c>
    </row>
    <row r="100" spans="13:14" x14ac:dyDescent="0.25">
      <c r="M100" s="323">
        <f t="shared" si="1"/>
        <v>45602</v>
      </c>
    </row>
    <row r="101" spans="13:14" x14ac:dyDescent="0.25">
      <c r="M101" s="323">
        <f t="shared" si="1"/>
        <v>45603</v>
      </c>
    </row>
    <row r="102" spans="13:14" x14ac:dyDescent="0.25">
      <c r="M102" s="323">
        <f t="shared" si="1"/>
        <v>45604</v>
      </c>
    </row>
    <row r="103" spans="13:14" x14ac:dyDescent="0.25">
      <c r="M103" s="323">
        <f t="shared" si="1"/>
        <v>45605</v>
      </c>
    </row>
    <row r="104" spans="13:14" x14ac:dyDescent="0.25">
      <c r="M104" s="323">
        <f t="shared" si="1"/>
        <v>45606</v>
      </c>
    </row>
    <row r="105" spans="13:14" x14ac:dyDescent="0.25">
      <c r="M105" s="323">
        <f t="shared" si="1"/>
        <v>45607</v>
      </c>
      <c r="N105" s="312" t="s">
        <v>191</v>
      </c>
    </row>
    <row r="106" spans="13:14" x14ac:dyDescent="0.25">
      <c r="M106" s="323">
        <f t="shared" si="1"/>
        <v>45608</v>
      </c>
    </row>
    <row r="107" spans="13:14" x14ac:dyDescent="0.25">
      <c r="M107" s="323">
        <f t="shared" si="1"/>
        <v>45609</v>
      </c>
    </row>
    <row r="108" spans="13:14" x14ac:dyDescent="0.25">
      <c r="M108" s="323">
        <f t="shared" si="1"/>
        <v>45610</v>
      </c>
    </row>
    <row r="109" spans="13:14" x14ac:dyDescent="0.25">
      <c r="M109" s="323">
        <f t="shared" si="1"/>
        <v>45611</v>
      </c>
    </row>
    <row r="110" spans="13:14" x14ac:dyDescent="0.25">
      <c r="M110" s="323">
        <f t="shared" si="1"/>
        <v>45612</v>
      </c>
    </row>
    <row r="111" spans="13:14" x14ac:dyDescent="0.25">
      <c r="M111" s="323">
        <f t="shared" si="1"/>
        <v>45613</v>
      </c>
    </row>
    <row r="112" spans="13:14" x14ac:dyDescent="0.25">
      <c r="M112" s="323">
        <f t="shared" si="1"/>
        <v>45614</v>
      </c>
    </row>
    <row r="113" spans="13:13" x14ac:dyDescent="0.25">
      <c r="M113" s="323">
        <f t="shared" si="1"/>
        <v>45615</v>
      </c>
    </row>
    <row r="114" spans="13:13" x14ac:dyDescent="0.25">
      <c r="M114" s="323">
        <f t="shared" si="1"/>
        <v>45616</v>
      </c>
    </row>
    <row r="115" spans="13:13" x14ac:dyDescent="0.25">
      <c r="M115" s="323">
        <f t="shared" si="1"/>
        <v>45617</v>
      </c>
    </row>
    <row r="116" spans="13:13" x14ac:dyDescent="0.25">
      <c r="M116" s="323">
        <f t="shared" si="1"/>
        <v>45618</v>
      </c>
    </row>
    <row r="117" spans="13:13" x14ac:dyDescent="0.25">
      <c r="M117" s="323">
        <f t="shared" si="1"/>
        <v>45619</v>
      </c>
    </row>
    <row r="118" spans="13:13" x14ac:dyDescent="0.25">
      <c r="M118" s="323">
        <f t="shared" si="1"/>
        <v>45620</v>
      </c>
    </row>
    <row r="119" spans="13:13" x14ac:dyDescent="0.25">
      <c r="M119" s="323">
        <f t="shared" si="1"/>
        <v>45621</v>
      </c>
    </row>
    <row r="120" spans="13:13" x14ac:dyDescent="0.25">
      <c r="M120" s="323">
        <f t="shared" si="1"/>
        <v>45622</v>
      </c>
    </row>
    <row r="121" spans="13:13" x14ac:dyDescent="0.25">
      <c r="M121" s="323">
        <f t="shared" si="1"/>
        <v>45623</v>
      </c>
    </row>
    <row r="122" spans="13:13" x14ac:dyDescent="0.25">
      <c r="M122" s="323">
        <f t="shared" si="1"/>
        <v>45624</v>
      </c>
    </row>
    <row r="123" spans="13:13" x14ac:dyDescent="0.25">
      <c r="M123" s="323">
        <f t="shared" si="1"/>
        <v>45625</v>
      </c>
    </row>
    <row r="124" spans="13:13" x14ac:dyDescent="0.25">
      <c r="M124" s="323">
        <f t="shared" si="1"/>
        <v>45626</v>
      </c>
    </row>
    <row r="125" spans="13:13" x14ac:dyDescent="0.25">
      <c r="M125" s="323">
        <f t="shared" si="1"/>
        <v>45627</v>
      </c>
    </row>
    <row r="126" spans="13:13" x14ac:dyDescent="0.25">
      <c r="M126" s="323">
        <f t="shared" si="1"/>
        <v>45628</v>
      </c>
    </row>
    <row r="127" spans="13:13" x14ac:dyDescent="0.25">
      <c r="M127" s="323">
        <f t="shared" si="1"/>
        <v>45629</v>
      </c>
    </row>
    <row r="128" spans="13:13" x14ac:dyDescent="0.25">
      <c r="M128" s="323">
        <f t="shared" si="1"/>
        <v>45630</v>
      </c>
    </row>
    <row r="129" spans="13:13" x14ac:dyDescent="0.25">
      <c r="M129" s="323">
        <f t="shared" si="1"/>
        <v>45631</v>
      </c>
    </row>
    <row r="130" spans="13:13" x14ac:dyDescent="0.25">
      <c r="M130" s="323">
        <f t="shared" si="1"/>
        <v>45632</v>
      </c>
    </row>
    <row r="131" spans="13:13" x14ac:dyDescent="0.25">
      <c r="M131" s="323">
        <f t="shared" si="1"/>
        <v>45633</v>
      </c>
    </row>
    <row r="132" spans="13:13" x14ac:dyDescent="0.25">
      <c r="M132" s="323">
        <f t="shared" si="1"/>
        <v>45634</v>
      </c>
    </row>
    <row r="133" spans="13:13" x14ac:dyDescent="0.25">
      <c r="M133" s="323">
        <f t="shared" ref="M133:M196" si="2">+M132+1</f>
        <v>45635</v>
      </c>
    </row>
    <row r="134" spans="13:13" x14ac:dyDescent="0.25">
      <c r="M134" s="323">
        <f t="shared" si="2"/>
        <v>45636</v>
      </c>
    </row>
    <row r="135" spans="13:13" x14ac:dyDescent="0.25">
      <c r="M135" s="323">
        <f t="shared" si="2"/>
        <v>45637</v>
      </c>
    </row>
    <row r="136" spans="13:13" x14ac:dyDescent="0.25">
      <c r="M136" s="323">
        <f t="shared" si="2"/>
        <v>45638</v>
      </c>
    </row>
    <row r="137" spans="13:13" x14ac:dyDescent="0.25">
      <c r="M137" s="323">
        <f t="shared" si="2"/>
        <v>45639</v>
      </c>
    </row>
    <row r="138" spans="13:13" x14ac:dyDescent="0.25">
      <c r="M138" s="323">
        <f t="shared" si="2"/>
        <v>45640</v>
      </c>
    </row>
    <row r="139" spans="13:13" x14ac:dyDescent="0.25">
      <c r="M139" s="323">
        <f t="shared" si="2"/>
        <v>45641</v>
      </c>
    </row>
    <row r="140" spans="13:13" x14ac:dyDescent="0.25">
      <c r="M140" s="323">
        <f t="shared" si="2"/>
        <v>45642</v>
      </c>
    </row>
    <row r="141" spans="13:13" x14ac:dyDescent="0.25">
      <c r="M141" s="323">
        <f t="shared" si="2"/>
        <v>45643</v>
      </c>
    </row>
    <row r="142" spans="13:13" x14ac:dyDescent="0.25">
      <c r="M142" s="323">
        <f t="shared" si="2"/>
        <v>45644</v>
      </c>
    </row>
    <row r="143" spans="13:13" x14ac:dyDescent="0.25">
      <c r="M143" s="323">
        <f t="shared" si="2"/>
        <v>45645</v>
      </c>
    </row>
    <row r="144" spans="13:13" x14ac:dyDescent="0.25">
      <c r="M144" s="323">
        <f t="shared" si="2"/>
        <v>45646</v>
      </c>
    </row>
    <row r="145" spans="13:14" x14ac:dyDescent="0.25">
      <c r="M145" s="323">
        <f t="shared" si="2"/>
        <v>45647</v>
      </c>
    </row>
    <row r="146" spans="13:14" x14ac:dyDescent="0.25">
      <c r="M146" s="323">
        <f t="shared" si="2"/>
        <v>45648</v>
      </c>
    </row>
    <row r="147" spans="13:14" x14ac:dyDescent="0.25">
      <c r="M147" s="323">
        <f t="shared" si="2"/>
        <v>45649</v>
      </c>
    </row>
    <row r="148" spans="13:14" x14ac:dyDescent="0.25">
      <c r="M148" s="323">
        <f t="shared" si="2"/>
        <v>45650</v>
      </c>
    </row>
    <row r="149" spans="13:14" x14ac:dyDescent="0.25">
      <c r="M149" s="323">
        <f t="shared" si="2"/>
        <v>45651</v>
      </c>
      <c r="N149" s="312" t="s">
        <v>192</v>
      </c>
    </row>
    <row r="150" spans="13:14" x14ac:dyDescent="0.25">
      <c r="M150" s="323">
        <f t="shared" si="2"/>
        <v>45652</v>
      </c>
      <c r="N150" s="312" t="s">
        <v>193</v>
      </c>
    </row>
    <row r="151" spans="13:14" x14ac:dyDescent="0.25">
      <c r="M151" s="323">
        <f t="shared" si="2"/>
        <v>45653</v>
      </c>
    </row>
    <row r="152" spans="13:14" x14ac:dyDescent="0.25">
      <c r="M152" s="323">
        <f t="shared" si="2"/>
        <v>45654</v>
      </c>
    </row>
    <row r="153" spans="13:14" x14ac:dyDescent="0.25">
      <c r="M153" s="323">
        <f t="shared" si="2"/>
        <v>45655</v>
      </c>
    </row>
    <row r="154" spans="13:14" x14ac:dyDescent="0.25">
      <c r="M154" s="323">
        <f t="shared" si="2"/>
        <v>45656</v>
      </c>
    </row>
    <row r="155" spans="13:14" x14ac:dyDescent="0.25">
      <c r="M155" s="323">
        <f t="shared" si="2"/>
        <v>45657</v>
      </c>
    </row>
    <row r="156" spans="13:14" x14ac:dyDescent="0.25">
      <c r="M156" s="323">
        <f t="shared" si="2"/>
        <v>45658</v>
      </c>
      <c r="N156" s="312" t="s">
        <v>194</v>
      </c>
    </row>
    <row r="157" spans="13:14" x14ac:dyDescent="0.25">
      <c r="M157" s="323">
        <f t="shared" si="2"/>
        <v>45659</v>
      </c>
    </row>
    <row r="158" spans="13:14" x14ac:dyDescent="0.25">
      <c r="M158" s="323">
        <f t="shared" si="2"/>
        <v>45660</v>
      </c>
    </row>
    <row r="159" spans="13:14" x14ac:dyDescent="0.25">
      <c r="M159" s="323">
        <f t="shared" si="2"/>
        <v>45661</v>
      </c>
    </row>
    <row r="160" spans="13:14" x14ac:dyDescent="0.25">
      <c r="M160" s="323">
        <f t="shared" si="2"/>
        <v>45662</v>
      </c>
    </row>
    <row r="161" spans="13:13" x14ac:dyDescent="0.25">
      <c r="M161" s="323">
        <f t="shared" si="2"/>
        <v>45663</v>
      </c>
    </row>
    <row r="162" spans="13:13" x14ac:dyDescent="0.25">
      <c r="M162" s="323">
        <f t="shared" si="2"/>
        <v>45664</v>
      </c>
    </row>
    <row r="163" spans="13:13" x14ac:dyDescent="0.25">
      <c r="M163" s="323">
        <f t="shared" si="2"/>
        <v>45665</v>
      </c>
    </row>
    <row r="164" spans="13:13" x14ac:dyDescent="0.25">
      <c r="M164" s="323">
        <f t="shared" si="2"/>
        <v>45666</v>
      </c>
    </row>
    <row r="165" spans="13:13" x14ac:dyDescent="0.25">
      <c r="M165" s="323">
        <f t="shared" si="2"/>
        <v>45667</v>
      </c>
    </row>
    <row r="166" spans="13:13" x14ac:dyDescent="0.25">
      <c r="M166" s="323">
        <f t="shared" si="2"/>
        <v>45668</v>
      </c>
    </row>
    <row r="167" spans="13:13" x14ac:dyDescent="0.25">
      <c r="M167" s="323">
        <f t="shared" si="2"/>
        <v>45669</v>
      </c>
    </row>
    <row r="168" spans="13:13" x14ac:dyDescent="0.25">
      <c r="M168" s="323">
        <f t="shared" si="2"/>
        <v>45670</v>
      </c>
    </row>
    <row r="169" spans="13:13" x14ac:dyDescent="0.25">
      <c r="M169" s="323">
        <f t="shared" si="2"/>
        <v>45671</v>
      </c>
    </row>
    <row r="170" spans="13:13" x14ac:dyDescent="0.25">
      <c r="M170" s="323">
        <f t="shared" si="2"/>
        <v>45672</v>
      </c>
    </row>
    <row r="171" spans="13:13" x14ac:dyDescent="0.25">
      <c r="M171" s="323">
        <f t="shared" si="2"/>
        <v>45673</v>
      </c>
    </row>
    <row r="172" spans="13:13" x14ac:dyDescent="0.25">
      <c r="M172" s="323">
        <f t="shared" si="2"/>
        <v>45674</v>
      </c>
    </row>
    <row r="173" spans="13:13" x14ac:dyDescent="0.25">
      <c r="M173" s="323">
        <f t="shared" si="2"/>
        <v>45675</v>
      </c>
    </row>
    <row r="174" spans="13:13" x14ac:dyDescent="0.25">
      <c r="M174" s="323">
        <f t="shared" si="2"/>
        <v>45676</v>
      </c>
    </row>
    <row r="175" spans="13:13" x14ac:dyDescent="0.25">
      <c r="M175" s="323">
        <f t="shared" si="2"/>
        <v>45677</v>
      </c>
    </row>
    <row r="176" spans="13:13" x14ac:dyDescent="0.25">
      <c r="M176" s="323">
        <f t="shared" si="2"/>
        <v>45678</v>
      </c>
    </row>
    <row r="177" spans="13:13" x14ac:dyDescent="0.25">
      <c r="M177" s="323">
        <f t="shared" si="2"/>
        <v>45679</v>
      </c>
    </row>
    <row r="178" spans="13:13" x14ac:dyDescent="0.25">
      <c r="M178" s="323">
        <f t="shared" si="2"/>
        <v>45680</v>
      </c>
    </row>
    <row r="179" spans="13:13" x14ac:dyDescent="0.25">
      <c r="M179" s="323">
        <f t="shared" si="2"/>
        <v>45681</v>
      </c>
    </row>
    <row r="180" spans="13:13" x14ac:dyDescent="0.25">
      <c r="M180" s="323">
        <f t="shared" si="2"/>
        <v>45682</v>
      </c>
    </row>
    <row r="181" spans="13:13" x14ac:dyDescent="0.25">
      <c r="M181" s="323">
        <f t="shared" si="2"/>
        <v>45683</v>
      </c>
    </row>
    <row r="182" spans="13:13" x14ac:dyDescent="0.25">
      <c r="M182" s="323">
        <f t="shared" si="2"/>
        <v>45684</v>
      </c>
    </row>
    <row r="183" spans="13:13" x14ac:dyDescent="0.25">
      <c r="M183" s="323">
        <f t="shared" si="2"/>
        <v>45685</v>
      </c>
    </row>
    <row r="184" spans="13:13" x14ac:dyDescent="0.25">
      <c r="M184" s="323">
        <f t="shared" si="2"/>
        <v>45686</v>
      </c>
    </row>
    <row r="185" spans="13:13" x14ac:dyDescent="0.25">
      <c r="M185" s="323">
        <f t="shared" si="2"/>
        <v>45687</v>
      </c>
    </row>
    <row r="186" spans="13:13" x14ac:dyDescent="0.25">
      <c r="M186" s="323">
        <f t="shared" si="2"/>
        <v>45688</v>
      </c>
    </row>
    <row r="187" spans="13:13" x14ac:dyDescent="0.25">
      <c r="M187" s="323">
        <f t="shared" si="2"/>
        <v>45689</v>
      </c>
    </row>
    <row r="188" spans="13:13" x14ac:dyDescent="0.25">
      <c r="M188" s="323">
        <f t="shared" si="2"/>
        <v>45690</v>
      </c>
    </row>
    <row r="189" spans="13:13" x14ac:dyDescent="0.25">
      <c r="M189" s="323">
        <f t="shared" si="2"/>
        <v>45691</v>
      </c>
    </row>
    <row r="190" spans="13:13" x14ac:dyDescent="0.25">
      <c r="M190" s="323">
        <f t="shared" si="2"/>
        <v>45692</v>
      </c>
    </row>
    <row r="191" spans="13:13" x14ac:dyDescent="0.25">
      <c r="M191" s="323">
        <f t="shared" si="2"/>
        <v>45693</v>
      </c>
    </row>
    <row r="192" spans="13:13" x14ac:dyDescent="0.25">
      <c r="M192" s="323">
        <f t="shared" si="2"/>
        <v>45694</v>
      </c>
    </row>
    <row r="193" spans="13:14" x14ac:dyDescent="0.25">
      <c r="M193" s="323">
        <f t="shared" si="2"/>
        <v>45695</v>
      </c>
    </row>
    <row r="194" spans="13:14" x14ac:dyDescent="0.25">
      <c r="M194" s="323">
        <f t="shared" si="2"/>
        <v>45696</v>
      </c>
    </row>
    <row r="195" spans="13:14" x14ac:dyDescent="0.25">
      <c r="M195" s="323">
        <f t="shared" si="2"/>
        <v>45697</v>
      </c>
    </row>
    <row r="196" spans="13:14" x14ac:dyDescent="0.25">
      <c r="M196" s="323">
        <f t="shared" si="2"/>
        <v>45698</v>
      </c>
    </row>
    <row r="197" spans="13:14" x14ac:dyDescent="0.25">
      <c r="M197" s="323">
        <f t="shared" ref="M197:M260" si="3">+M196+1</f>
        <v>45699</v>
      </c>
    </row>
    <row r="198" spans="13:14" x14ac:dyDescent="0.25">
      <c r="M198" s="323">
        <f t="shared" si="3"/>
        <v>45700</v>
      </c>
    </row>
    <row r="199" spans="13:14" x14ac:dyDescent="0.25">
      <c r="M199" s="323">
        <f t="shared" si="3"/>
        <v>45701</v>
      </c>
    </row>
    <row r="200" spans="13:14" x14ac:dyDescent="0.25">
      <c r="M200" s="323">
        <f t="shared" si="3"/>
        <v>45702</v>
      </c>
    </row>
    <row r="201" spans="13:14" x14ac:dyDescent="0.25">
      <c r="M201" s="323">
        <f t="shared" si="3"/>
        <v>45703</v>
      </c>
    </row>
    <row r="202" spans="13:14" x14ac:dyDescent="0.25">
      <c r="M202" s="323">
        <f t="shared" si="3"/>
        <v>45704</v>
      </c>
    </row>
    <row r="203" spans="13:14" x14ac:dyDescent="0.25">
      <c r="M203" s="323">
        <f t="shared" si="3"/>
        <v>45705</v>
      </c>
      <c r="N203" s="312" t="s">
        <v>120</v>
      </c>
    </row>
    <row r="204" spans="13:14" x14ac:dyDescent="0.25">
      <c r="M204" s="323">
        <f t="shared" si="3"/>
        <v>45706</v>
      </c>
    </row>
    <row r="205" spans="13:14" x14ac:dyDescent="0.25">
      <c r="M205" s="323">
        <f t="shared" si="3"/>
        <v>45707</v>
      </c>
    </row>
    <row r="206" spans="13:14" x14ac:dyDescent="0.25">
      <c r="M206" s="323">
        <f t="shared" si="3"/>
        <v>45708</v>
      </c>
    </row>
    <row r="207" spans="13:14" x14ac:dyDescent="0.25">
      <c r="M207" s="323">
        <f t="shared" si="3"/>
        <v>45709</v>
      </c>
    </row>
    <row r="208" spans="13:14" x14ac:dyDescent="0.25">
      <c r="M208" s="323">
        <f t="shared" si="3"/>
        <v>45710</v>
      </c>
    </row>
    <row r="209" spans="13:13" x14ac:dyDescent="0.25">
      <c r="M209" s="323">
        <f t="shared" si="3"/>
        <v>45711</v>
      </c>
    </row>
    <row r="210" spans="13:13" x14ac:dyDescent="0.25">
      <c r="M210" s="323">
        <f t="shared" si="3"/>
        <v>45712</v>
      </c>
    </row>
    <row r="211" spans="13:13" x14ac:dyDescent="0.25">
      <c r="M211" s="323">
        <f t="shared" si="3"/>
        <v>45713</v>
      </c>
    </row>
    <row r="212" spans="13:13" x14ac:dyDescent="0.25">
      <c r="M212" s="323">
        <f t="shared" si="3"/>
        <v>45714</v>
      </c>
    </row>
    <row r="213" spans="13:13" x14ac:dyDescent="0.25">
      <c r="M213" s="323">
        <f t="shared" si="3"/>
        <v>45715</v>
      </c>
    </row>
    <row r="214" spans="13:13" x14ac:dyDescent="0.25">
      <c r="M214" s="323">
        <f t="shared" si="3"/>
        <v>45716</v>
      </c>
    </row>
    <row r="215" spans="13:13" x14ac:dyDescent="0.25">
      <c r="M215" s="323">
        <f t="shared" si="3"/>
        <v>45717</v>
      </c>
    </row>
    <row r="216" spans="13:13" x14ac:dyDescent="0.25">
      <c r="M216" s="323">
        <f t="shared" si="3"/>
        <v>45718</v>
      </c>
    </row>
    <row r="217" spans="13:13" x14ac:dyDescent="0.25">
      <c r="M217" s="323">
        <f t="shared" si="3"/>
        <v>45719</v>
      </c>
    </row>
    <row r="218" spans="13:13" x14ac:dyDescent="0.25">
      <c r="M218" s="323">
        <f t="shared" si="3"/>
        <v>45720</v>
      </c>
    </row>
    <row r="219" spans="13:13" x14ac:dyDescent="0.25">
      <c r="M219" s="323">
        <f t="shared" si="3"/>
        <v>45721</v>
      </c>
    </row>
    <row r="220" spans="13:13" x14ac:dyDescent="0.25">
      <c r="M220" s="323">
        <f t="shared" si="3"/>
        <v>45722</v>
      </c>
    </row>
    <row r="221" spans="13:13" x14ac:dyDescent="0.25">
      <c r="M221" s="323">
        <f t="shared" si="3"/>
        <v>45723</v>
      </c>
    </row>
    <row r="222" spans="13:13" x14ac:dyDescent="0.25">
      <c r="M222" s="323">
        <f t="shared" si="3"/>
        <v>45724</v>
      </c>
    </row>
    <row r="223" spans="13:13" x14ac:dyDescent="0.25">
      <c r="M223" s="323">
        <f t="shared" si="3"/>
        <v>45725</v>
      </c>
    </row>
    <row r="224" spans="13:13" x14ac:dyDescent="0.25">
      <c r="M224" s="323">
        <f t="shared" si="3"/>
        <v>45726</v>
      </c>
    </row>
    <row r="225" spans="13:13" x14ac:dyDescent="0.25">
      <c r="M225" s="323">
        <f t="shared" si="3"/>
        <v>45727</v>
      </c>
    </row>
    <row r="226" spans="13:13" x14ac:dyDescent="0.25">
      <c r="M226" s="323">
        <f t="shared" si="3"/>
        <v>45728</v>
      </c>
    </row>
    <row r="227" spans="13:13" x14ac:dyDescent="0.25">
      <c r="M227" s="323">
        <f t="shared" si="3"/>
        <v>45729</v>
      </c>
    </row>
    <row r="228" spans="13:13" x14ac:dyDescent="0.25">
      <c r="M228" s="323">
        <f t="shared" si="3"/>
        <v>45730</v>
      </c>
    </row>
    <row r="229" spans="13:13" x14ac:dyDescent="0.25">
      <c r="M229" s="323">
        <f t="shared" si="3"/>
        <v>45731</v>
      </c>
    </row>
    <row r="230" spans="13:13" x14ac:dyDescent="0.25">
      <c r="M230" s="323">
        <f t="shared" si="3"/>
        <v>45732</v>
      </c>
    </row>
    <row r="231" spans="13:13" x14ac:dyDescent="0.25">
      <c r="M231" s="323">
        <f t="shared" si="3"/>
        <v>45733</v>
      </c>
    </row>
    <row r="232" spans="13:13" x14ac:dyDescent="0.25">
      <c r="M232" s="323">
        <f t="shared" si="3"/>
        <v>45734</v>
      </c>
    </row>
    <row r="233" spans="13:13" x14ac:dyDescent="0.25">
      <c r="M233" s="323">
        <f t="shared" si="3"/>
        <v>45735</v>
      </c>
    </row>
    <row r="234" spans="13:13" x14ac:dyDescent="0.25">
      <c r="M234" s="323">
        <f t="shared" si="3"/>
        <v>45736</v>
      </c>
    </row>
    <row r="235" spans="13:13" x14ac:dyDescent="0.25">
      <c r="M235" s="323">
        <f t="shared" si="3"/>
        <v>45737</v>
      </c>
    </row>
    <row r="236" spans="13:13" x14ac:dyDescent="0.25">
      <c r="M236" s="323">
        <f t="shared" si="3"/>
        <v>45738</v>
      </c>
    </row>
    <row r="237" spans="13:13" x14ac:dyDescent="0.25">
      <c r="M237" s="323">
        <f t="shared" si="3"/>
        <v>45739</v>
      </c>
    </row>
    <row r="238" spans="13:13" x14ac:dyDescent="0.25">
      <c r="M238" s="323">
        <f t="shared" si="3"/>
        <v>45740</v>
      </c>
    </row>
    <row r="239" spans="13:13" x14ac:dyDescent="0.25">
      <c r="M239" s="323">
        <f t="shared" si="3"/>
        <v>45741</v>
      </c>
    </row>
    <row r="240" spans="13:13" x14ac:dyDescent="0.25">
      <c r="M240" s="323">
        <f t="shared" si="3"/>
        <v>45742</v>
      </c>
    </row>
    <row r="241" spans="13:13" x14ac:dyDescent="0.25">
      <c r="M241" s="323">
        <f t="shared" si="3"/>
        <v>45743</v>
      </c>
    </row>
    <row r="242" spans="13:13" x14ac:dyDescent="0.25">
      <c r="M242" s="323">
        <f t="shared" si="3"/>
        <v>45744</v>
      </c>
    </row>
    <row r="243" spans="13:13" x14ac:dyDescent="0.25">
      <c r="M243" s="323">
        <f t="shared" si="3"/>
        <v>45745</v>
      </c>
    </row>
    <row r="244" spans="13:13" x14ac:dyDescent="0.25">
      <c r="M244" s="323">
        <f t="shared" si="3"/>
        <v>45746</v>
      </c>
    </row>
    <row r="245" spans="13:13" x14ac:dyDescent="0.25">
      <c r="M245" s="323">
        <f t="shared" si="3"/>
        <v>45747</v>
      </c>
    </row>
    <row r="246" spans="13:13" x14ac:dyDescent="0.25">
      <c r="M246" s="323">
        <f t="shared" si="3"/>
        <v>45748</v>
      </c>
    </row>
    <row r="247" spans="13:13" x14ac:dyDescent="0.25">
      <c r="M247" s="323">
        <f t="shared" si="3"/>
        <v>45749</v>
      </c>
    </row>
    <row r="248" spans="13:13" x14ac:dyDescent="0.25">
      <c r="M248" s="323">
        <f t="shared" si="3"/>
        <v>45750</v>
      </c>
    </row>
    <row r="249" spans="13:13" x14ac:dyDescent="0.25">
      <c r="M249" s="323">
        <f t="shared" si="3"/>
        <v>45751</v>
      </c>
    </row>
    <row r="250" spans="13:13" x14ac:dyDescent="0.25">
      <c r="M250" s="323">
        <f t="shared" si="3"/>
        <v>45752</v>
      </c>
    </row>
    <row r="251" spans="13:13" x14ac:dyDescent="0.25">
      <c r="M251" s="323">
        <f t="shared" si="3"/>
        <v>45753</v>
      </c>
    </row>
    <row r="252" spans="13:13" x14ac:dyDescent="0.25">
      <c r="M252" s="323">
        <f t="shared" si="3"/>
        <v>45754</v>
      </c>
    </row>
    <row r="253" spans="13:13" x14ac:dyDescent="0.25">
      <c r="M253" s="323">
        <f t="shared" si="3"/>
        <v>45755</v>
      </c>
    </row>
    <row r="254" spans="13:13" x14ac:dyDescent="0.25">
      <c r="M254" s="323">
        <f t="shared" si="3"/>
        <v>45756</v>
      </c>
    </row>
    <row r="255" spans="13:13" x14ac:dyDescent="0.25">
      <c r="M255" s="323">
        <f t="shared" si="3"/>
        <v>45757</v>
      </c>
    </row>
    <row r="256" spans="13:13" x14ac:dyDescent="0.25">
      <c r="M256" s="323">
        <f t="shared" si="3"/>
        <v>45758</v>
      </c>
    </row>
    <row r="257" spans="13:14" x14ac:dyDescent="0.25">
      <c r="M257" s="323">
        <f t="shared" si="3"/>
        <v>45759</v>
      </c>
    </row>
    <row r="258" spans="13:14" x14ac:dyDescent="0.25">
      <c r="M258" s="323">
        <f t="shared" si="3"/>
        <v>45760</v>
      </c>
    </row>
    <row r="259" spans="13:14" x14ac:dyDescent="0.25">
      <c r="M259" s="323">
        <f t="shared" si="3"/>
        <v>45761</v>
      </c>
    </row>
    <row r="260" spans="13:14" x14ac:dyDescent="0.25">
      <c r="M260" s="323">
        <f t="shared" si="3"/>
        <v>45762</v>
      </c>
    </row>
    <row r="261" spans="13:14" x14ac:dyDescent="0.25">
      <c r="M261" s="323">
        <f t="shared" ref="M261:M324" si="4">+M260+1</f>
        <v>45763</v>
      </c>
    </row>
    <row r="262" spans="13:14" x14ac:dyDescent="0.25">
      <c r="M262" s="323">
        <f t="shared" si="4"/>
        <v>45764</v>
      </c>
    </row>
    <row r="263" spans="13:14" x14ac:dyDescent="0.25">
      <c r="M263" s="323">
        <f t="shared" si="4"/>
        <v>45765</v>
      </c>
      <c r="N263" s="312" t="s">
        <v>121</v>
      </c>
    </row>
    <row r="264" spans="13:14" x14ac:dyDescent="0.25">
      <c r="M264" s="323">
        <f t="shared" si="4"/>
        <v>45766</v>
      </c>
    </row>
    <row r="265" spans="13:14" x14ac:dyDescent="0.25">
      <c r="M265" s="323">
        <f t="shared" si="4"/>
        <v>45767</v>
      </c>
    </row>
    <row r="266" spans="13:14" x14ac:dyDescent="0.25">
      <c r="M266" s="323">
        <f t="shared" si="4"/>
        <v>45768</v>
      </c>
      <c r="N266" s="312" t="s">
        <v>195</v>
      </c>
    </row>
    <row r="267" spans="13:14" x14ac:dyDescent="0.25">
      <c r="M267" s="323">
        <f t="shared" si="4"/>
        <v>45769</v>
      </c>
    </row>
    <row r="268" spans="13:14" x14ac:dyDescent="0.25">
      <c r="M268" s="323">
        <f t="shared" si="4"/>
        <v>45770</v>
      </c>
    </row>
    <row r="269" spans="13:14" x14ac:dyDescent="0.25">
      <c r="M269" s="323">
        <f t="shared" si="4"/>
        <v>45771</v>
      </c>
    </row>
    <row r="270" spans="13:14" x14ac:dyDescent="0.25">
      <c r="M270" s="323">
        <f t="shared" si="4"/>
        <v>45772</v>
      </c>
    </row>
    <row r="271" spans="13:14" x14ac:dyDescent="0.25">
      <c r="M271" s="323">
        <f t="shared" si="4"/>
        <v>45773</v>
      </c>
    </row>
    <row r="272" spans="13:14" x14ac:dyDescent="0.25">
      <c r="M272" s="323">
        <f t="shared" si="4"/>
        <v>45774</v>
      </c>
    </row>
    <row r="273" spans="13:13" x14ac:dyDescent="0.25">
      <c r="M273" s="323">
        <f t="shared" si="4"/>
        <v>45775</v>
      </c>
    </row>
    <row r="274" spans="13:13" x14ac:dyDescent="0.25">
      <c r="M274" s="323">
        <f t="shared" si="4"/>
        <v>45776</v>
      </c>
    </row>
    <row r="275" spans="13:13" x14ac:dyDescent="0.25">
      <c r="M275" s="323">
        <f t="shared" si="4"/>
        <v>45777</v>
      </c>
    </row>
    <row r="276" spans="13:13" x14ac:dyDescent="0.25">
      <c r="M276" s="323">
        <f t="shared" si="4"/>
        <v>45778</v>
      </c>
    </row>
    <row r="277" spans="13:13" x14ac:dyDescent="0.25">
      <c r="M277" s="323">
        <f t="shared" si="4"/>
        <v>45779</v>
      </c>
    </row>
    <row r="278" spans="13:13" x14ac:dyDescent="0.25">
      <c r="M278" s="323">
        <f t="shared" si="4"/>
        <v>45780</v>
      </c>
    </row>
    <row r="279" spans="13:13" x14ac:dyDescent="0.25">
      <c r="M279" s="323">
        <f t="shared" si="4"/>
        <v>45781</v>
      </c>
    </row>
    <row r="280" spans="13:13" x14ac:dyDescent="0.25">
      <c r="M280" s="323">
        <f t="shared" si="4"/>
        <v>45782</v>
      </c>
    </row>
    <row r="281" spans="13:13" x14ac:dyDescent="0.25">
      <c r="M281" s="323">
        <f t="shared" si="4"/>
        <v>45783</v>
      </c>
    </row>
    <row r="282" spans="13:13" x14ac:dyDescent="0.25">
      <c r="M282" s="323">
        <f t="shared" si="4"/>
        <v>45784</v>
      </c>
    </row>
    <row r="283" spans="13:13" x14ac:dyDescent="0.25">
      <c r="M283" s="323">
        <f t="shared" si="4"/>
        <v>45785</v>
      </c>
    </row>
    <row r="284" spans="13:13" x14ac:dyDescent="0.25">
      <c r="M284" s="323">
        <f t="shared" si="4"/>
        <v>45786</v>
      </c>
    </row>
    <row r="285" spans="13:13" x14ac:dyDescent="0.25">
      <c r="M285" s="323">
        <f t="shared" si="4"/>
        <v>45787</v>
      </c>
    </row>
    <row r="286" spans="13:13" x14ac:dyDescent="0.25">
      <c r="M286" s="323">
        <f t="shared" si="4"/>
        <v>45788</v>
      </c>
    </row>
    <row r="287" spans="13:13" x14ac:dyDescent="0.25">
      <c r="M287" s="323">
        <f t="shared" si="4"/>
        <v>45789</v>
      </c>
    </row>
    <row r="288" spans="13:13" x14ac:dyDescent="0.25">
      <c r="M288" s="323">
        <f t="shared" si="4"/>
        <v>45790</v>
      </c>
    </row>
    <row r="289" spans="13:14" x14ac:dyDescent="0.25">
      <c r="M289" s="323">
        <f t="shared" si="4"/>
        <v>45791</v>
      </c>
    </row>
    <row r="290" spans="13:14" x14ac:dyDescent="0.25">
      <c r="M290" s="323">
        <f t="shared" si="4"/>
        <v>45792</v>
      </c>
    </row>
    <row r="291" spans="13:14" x14ac:dyDescent="0.25">
      <c r="M291" s="323">
        <f t="shared" si="4"/>
        <v>45793</v>
      </c>
    </row>
    <row r="292" spans="13:14" x14ac:dyDescent="0.25">
      <c r="M292" s="323">
        <f t="shared" si="4"/>
        <v>45794</v>
      </c>
    </row>
    <row r="293" spans="13:14" x14ac:dyDescent="0.25">
      <c r="M293" s="323">
        <f t="shared" si="4"/>
        <v>45795</v>
      </c>
    </row>
    <row r="294" spans="13:14" x14ac:dyDescent="0.25">
      <c r="M294" s="323">
        <f t="shared" si="4"/>
        <v>45796</v>
      </c>
      <c r="N294" s="312" t="s">
        <v>196</v>
      </c>
    </row>
    <row r="295" spans="13:14" x14ac:dyDescent="0.25">
      <c r="M295" s="323">
        <f t="shared" si="4"/>
        <v>45797</v>
      </c>
    </row>
    <row r="296" spans="13:14" x14ac:dyDescent="0.25">
      <c r="M296" s="323">
        <f t="shared" si="4"/>
        <v>45798</v>
      </c>
    </row>
    <row r="297" spans="13:14" x14ac:dyDescent="0.25">
      <c r="M297" s="323">
        <f t="shared" si="4"/>
        <v>45799</v>
      </c>
    </row>
    <row r="298" spans="13:14" x14ac:dyDescent="0.25">
      <c r="M298" s="323">
        <f t="shared" si="4"/>
        <v>45800</v>
      </c>
    </row>
    <row r="299" spans="13:14" x14ac:dyDescent="0.25">
      <c r="M299" s="323">
        <f t="shared" si="4"/>
        <v>45801</v>
      </c>
    </row>
    <row r="300" spans="13:14" x14ac:dyDescent="0.25">
      <c r="M300" s="323">
        <f t="shared" si="4"/>
        <v>45802</v>
      </c>
    </row>
    <row r="301" spans="13:14" x14ac:dyDescent="0.25">
      <c r="M301" s="323">
        <f t="shared" si="4"/>
        <v>45803</v>
      </c>
    </row>
    <row r="302" spans="13:14" x14ac:dyDescent="0.25">
      <c r="M302" s="323">
        <f t="shared" si="4"/>
        <v>45804</v>
      </c>
    </row>
    <row r="303" spans="13:14" x14ac:dyDescent="0.25">
      <c r="M303" s="323">
        <f t="shared" si="4"/>
        <v>45805</v>
      </c>
    </row>
    <row r="304" spans="13:14" x14ac:dyDescent="0.25">
      <c r="M304" s="323">
        <f t="shared" si="4"/>
        <v>45806</v>
      </c>
    </row>
    <row r="305" spans="13:13" x14ac:dyDescent="0.25">
      <c r="M305" s="323">
        <f t="shared" si="4"/>
        <v>45807</v>
      </c>
    </row>
    <row r="306" spans="13:13" x14ac:dyDescent="0.25">
      <c r="M306" s="323">
        <f t="shared" si="4"/>
        <v>45808</v>
      </c>
    </row>
    <row r="307" spans="13:13" x14ac:dyDescent="0.25">
      <c r="M307" s="323">
        <f t="shared" si="4"/>
        <v>45809</v>
      </c>
    </row>
    <row r="308" spans="13:13" x14ac:dyDescent="0.25">
      <c r="M308" s="323">
        <f t="shared" si="4"/>
        <v>45810</v>
      </c>
    </row>
    <row r="309" spans="13:13" x14ac:dyDescent="0.25">
      <c r="M309" s="323">
        <f t="shared" si="4"/>
        <v>45811</v>
      </c>
    </row>
    <row r="310" spans="13:13" x14ac:dyDescent="0.25">
      <c r="M310" s="323">
        <f t="shared" si="4"/>
        <v>45812</v>
      </c>
    </row>
    <row r="311" spans="13:13" x14ac:dyDescent="0.25">
      <c r="M311" s="323">
        <f t="shared" si="4"/>
        <v>45813</v>
      </c>
    </row>
    <row r="312" spans="13:13" x14ac:dyDescent="0.25">
      <c r="M312" s="323">
        <f t="shared" si="4"/>
        <v>45814</v>
      </c>
    </row>
    <row r="313" spans="13:13" x14ac:dyDescent="0.25">
      <c r="M313" s="323">
        <f t="shared" si="4"/>
        <v>45815</v>
      </c>
    </row>
    <row r="314" spans="13:13" x14ac:dyDescent="0.25">
      <c r="M314" s="323">
        <f t="shared" si="4"/>
        <v>45816</v>
      </c>
    </row>
    <row r="315" spans="13:13" x14ac:dyDescent="0.25">
      <c r="M315" s="323">
        <f t="shared" si="4"/>
        <v>45817</v>
      </c>
    </row>
    <row r="316" spans="13:13" x14ac:dyDescent="0.25">
      <c r="M316" s="323">
        <f t="shared" si="4"/>
        <v>45818</v>
      </c>
    </row>
    <row r="317" spans="13:13" x14ac:dyDescent="0.25">
      <c r="M317" s="323">
        <f t="shared" si="4"/>
        <v>45819</v>
      </c>
    </row>
    <row r="318" spans="13:13" x14ac:dyDescent="0.25">
      <c r="M318" s="323">
        <f t="shared" si="4"/>
        <v>45820</v>
      </c>
    </row>
    <row r="319" spans="13:13" x14ac:dyDescent="0.25">
      <c r="M319" s="323">
        <f t="shared" si="4"/>
        <v>45821</v>
      </c>
    </row>
    <row r="320" spans="13:13" x14ac:dyDescent="0.25">
      <c r="M320" s="323">
        <f t="shared" si="4"/>
        <v>45822</v>
      </c>
    </row>
    <row r="321" spans="13:13" x14ac:dyDescent="0.25">
      <c r="M321" s="323">
        <f t="shared" si="4"/>
        <v>45823</v>
      </c>
    </row>
    <row r="322" spans="13:13" x14ac:dyDescent="0.25">
      <c r="M322" s="323">
        <f t="shared" si="4"/>
        <v>45824</v>
      </c>
    </row>
    <row r="323" spans="13:13" x14ac:dyDescent="0.25">
      <c r="M323" s="323">
        <f t="shared" si="4"/>
        <v>45825</v>
      </c>
    </row>
    <row r="324" spans="13:13" x14ac:dyDescent="0.25">
      <c r="M324" s="323">
        <f t="shared" si="4"/>
        <v>45826</v>
      </c>
    </row>
    <row r="325" spans="13:13" x14ac:dyDescent="0.25">
      <c r="M325" s="323">
        <f t="shared" ref="M325:M388" si="5">+M324+1</f>
        <v>45827</v>
      </c>
    </row>
    <row r="326" spans="13:13" x14ac:dyDescent="0.25">
      <c r="M326" s="323">
        <f t="shared" si="5"/>
        <v>45828</v>
      </c>
    </row>
    <row r="327" spans="13:13" x14ac:dyDescent="0.25">
      <c r="M327" s="323">
        <f t="shared" si="5"/>
        <v>45829</v>
      </c>
    </row>
    <row r="328" spans="13:13" x14ac:dyDescent="0.25">
      <c r="M328" s="323">
        <f t="shared" si="5"/>
        <v>45830</v>
      </c>
    </row>
    <row r="329" spans="13:13" x14ac:dyDescent="0.25">
      <c r="M329" s="323">
        <f t="shared" si="5"/>
        <v>45831</v>
      </c>
    </row>
    <row r="330" spans="13:13" x14ac:dyDescent="0.25">
      <c r="M330" s="323">
        <f t="shared" si="5"/>
        <v>45832</v>
      </c>
    </row>
    <row r="331" spans="13:13" x14ac:dyDescent="0.25">
      <c r="M331" s="323">
        <f t="shared" si="5"/>
        <v>45833</v>
      </c>
    </row>
    <row r="332" spans="13:13" x14ac:dyDescent="0.25">
      <c r="M332" s="323">
        <f t="shared" si="5"/>
        <v>45834</v>
      </c>
    </row>
    <row r="333" spans="13:13" x14ac:dyDescent="0.25">
      <c r="M333" s="323">
        <f t="shared" si="5"/>
        <v>45835</v>
      </c>
    </row>
    <row r="334" spans="13:13" x14ac:dyDescent="0.25">
      <c r="M334" s="323">
        <f t="shared" si="5"/>
        <v>45836</v>
      </c>
    </row>
    <row r="335" spans="13:13" x14ac:dyDescent="0.25">
      <c r="M335" s="323">
        <f t="shared" si="5"/>
        <v>45837</v>
      </c>
    </row>
    <row r="336" spans="13:13" x14ac:dyDescent="0.25">
      <c r="M336" s="323">
        <f t="shared" si="5"/>
        <v>45838</v>
      </c>
    </row>
    <row r="337" spans="13:14" x14ac:dyDescent="0.25">
      <c r="M337" s="323">
        <f t="shared" si="5"/>
        <v>45839</v>
      </c>
      <c r="N337" s="312" t="s">
        <v>124</v>
      </c>
    </row>
    <row r="338" spans="13:14" x14ac:dyDescent="0.25">
      <c r="M338" s="323">
        <f t="shared" si="5"/>
        <v>45840</v>
      </c>
    </row>
    <row r="339" spans="13:14" x14ac:dyDescent="0.25">
      <c r="M339" s="323">
        <f t="shared" si="5"/>
        <v>45841</v>
      </c>
    </row>
    <row r="340" spans="13:14" x14ac:dyDescent="0.25">
      <c r="M340" s="323">
        <f t="shared" si="5"/>
        <v>45842</v>
      </c>
    </row>
    <row r="341" spans="13:14" x14ac:dyDescent="0.25">
      <c r="M341" s="323">
        <f t="shared" si="5"/>
        <v>45843</v>
      </c>
    </row>
    <row r="342" spans="13:14" x14ac:dyDescent="0.25">
      <c r="M342" s="323">
        <f t="shared" si="5"/>
        <v>45844</v>
      </c>
    </row>
    <row r="343" spans="13:14" x14ac:dyDescent="0.25">
      <c r="M343" s="323">
        <f t="shared" si="5"/>
        <v>45845</v>
      </c>
    </row>
    <row r="344" spans="13:14" x14ac:dyDescent="0.25">
      <c r="M344" s="323">
        <f t="shared" si="5"/>
        <v>45846</v>
      </c>
    </row>
    <row r="345" spans="13:14" x14ac:dyDescent="0.25">
      <c r="M345" s="323">
        <f t="shared" si="5"/>
        <v>45847</v>
      </c>
    </row>
    <row r="346" spans="13:14" x14ac:dyDescent="0.25">
      <c r="M346" s="323">
        <f t="shared" si="5"/>
        <v>45848</v>
      </c>
    </row>
    <row r="347" spans="13:14" x14ac:dyDescent="0.25">
      <c r="M347" s="323">
        <f t="shared" si="5"/>
        <v>45849</v>
      </c>
    </row>
    <row r="348" spans="13:14" x14ac:dyDescent="0.25">
      <c r="M348" s="323">
        <f t="shared" si="5"/>
        <v>45850</v>
      </c>
    </row>
    <row r="349" spans="13:14" x14ac:dyDescent="0.25">
      <c r="M349" s="323">
        <f t="shared" si="5"/>
        <v>45851</v>
      </c>
    </row>
    <row r="350" spans="13:14" x14ac:dyDescent="0.25">
      <c r="M350" s="323">
        <f t="shared" si="5"/>
        <v>45852</v>
      </c>
    </row>
    <row r="351" spans="13:14" x14ac:dyDescent="0.25">
      <c r="M351" s="323">
        <f t="shared" si="5"/>
        <v>45853</v>
      </c>
    </row>
    <row r="352" spans="13:14" x14ac:dyDescent="0.25">
      <c r="M352" s="323">
        <f t="shared" si="5"/>
        <v>45854</v>
      </c>
    </row>
    <row r="353" spans="13:13" x14ac:dyDescent="0.25">
      <c r="M353" s="323">
        <f t="shared" si="5"/>
        <v>45855</v>
      </c>
    </row>
    <row r="354" spans="13:13" x14ac:dyDescent="0.25">
      <c r="M354" s="323">
        <f t="shared" si="5"/>
        <v>45856</v>
      </c>
    </row>
    <row r="355" spans="13:13" x14ac:dyDescent="0.25">
      <c r="M355" s="323">
        <f t="shared" si="5"/>
        <v>45857</v>
      </c>
    </row>
    <row r="356" spans="13:13" x14ac:dyDescent="0.25">
      <c r="M356" s="323">
        <f t="shared" si="5"/>
        <v>45858</v>
      </c>
    </row>
    <row r="357" spans="13:13" x14ac:dyDescent="0.25">
      <c r="M357" s="323">
        <f t="shared" si="5"/>
        <v>45859</v>
      </c>
    </row>
    <row r="358" spans="13:13" x14ac:dyDescent="0.25">
      <c r="M358" s="323">
        <f t="shared" si="5"/>
        <v>45860</v>
      </c>
    </row>
    <row r="359" spans="13:13" x14ac:dyDescent="0.25">
      <c r="M359" s="323">
        <f t="shared" si="5"/>
        <v>45861</v>
      </c>
    </row>
    <row r="360" spans="13:13" x14ac:dyDescent="0.25">
      <c r="M360" s="323">
        <f t="shared" si="5"/>
        <v>45862</v>
      </c>
    </row>
    <row r="361" spans="13:13" x14ac:dyDescent="0.25">
      <c r="M361" s="323">
        <f t="shared" si="5"/>
        <v>45863</v>
      </c>
    </row>
    <row r="362" spans="13:13" x14ac:dyDescent="0.25">
      <c r="M362" s="323">
        <f t="shared" si="5"/>
        <v>45864</v>
      </c>
    </row>
    <row r="363" spans="13:13" x14ac:dyDescent="0.25">
      <c r="M363" s="323">
        <f t="shared" si="5"/>
        <v>45865</v>
      </c>
    </row>
    <row r="364" spans="13:13" x14ac:dyDescent="0.25">
      <c r="M364" s="323">
        <f t="shared" si="5"/>
        <v>45866</v>
      </c>
    </row>
    <row r="365" spans="13:13" x14ac:dyDescent="0.25">
      <c r="M365" s="323">
        <f t="shared" si="5"/>
        <v>45867</v>
      </c>
    </row>
    <row r="366" spans="13:13" x14ac:dyDescent="0.25">
      <c r="M366" s="323">
        <f t="shared" si="5"/>
        <v>45868</v>
      </c>
    </row>
    <row r="367" spans="13:13" x14ac:dyDescent="0.25">
      <c r="M367" s="323">
        <f t="shared" si="5"/>
        <v>45869</v>
      </c>
    </row>
    <row r="368" spans="13:13" x14ac:dyDescent="0.25">
      <c r="M368" s="323">
        <f t="shared" si="5"/>
        <v>45870</v>
      </c>
    </row>
    <row r="369" spans="13:14" x14ac:dyDescent="0.25">
      <c r="M369" s="323">
        <f t="shared" si="5"/>
        <v>45871</v>
      </c>
    </row>
    <row r="370" spans="13:14" x14ac:dyDescent="0.25">
      <c r="M370" s="323">
        <f t="shared" si="5"/>
        <v>45872</v>
      </c>
    </row>
    <row r="371" spans="13:14" x14ac:dyDescent="0.25">
      <c r="M371" s="323">
        <f t="shared" si="5"/>
        <v>45873</v>
      </c>
      <c r="N371" s="312" t="s">
        <v>185</v>
      </c>
    </row>
    <row r="372" spans="13:14" x14ac:dyDescent="0.25">
      <c r="M372" s="323">
        <f t="shared" si="5"/>
        <v>45874</v>
      </c>
    </row>
    <row r="373" spans="13:14" x14ac:dyDescent="0.25">
      <c r="M373" s="323">
        <f t="shared" si="5"/>
        <v>45875</v>
      </c>
    </row>
    <row r="374" spans="13:14" x14ac:dyDescent="0.25">
      <c r="M374" s="323">
        <f t="shared" si="5"/>
        <v>45876</v>
      </c>
    </row>
    <row r="375" spans="13:14" x14ac:dyDescent="0.25">
      <c r="M375" s="323">
        <f t="shared" si="5"/>
        <v>45877</v>
      </c>
    </row>
    <row r="376" spans="13:14" x14ac:dyDescent="0.25">
      <c r="M376" s="323">
        <f t="shared" si="5"/>
        <v>45878</v>
      </c>
    </row>
    <row r="377" spans="13:14" x14ac:dyDescent="0.25">
      <c r="M377" s="323">
        <f t="shared" si="5"/>
        <v>45879</v>
      </c>
    </row>
    <row r="378" spans="13:14" x14ac:dyDescent="0.25">
      <c r="M378" s="323">
        <f t="shared" si="5"/>
        <v>45880</v>
      </c>
    </row>
    <row r="379" spans="13:14" x14ac:dyDescent="0.25">
      <c r="M379" s="323">
        <f t="shared" si="5"/>
        <v>45881</v>
      </c>
    </row>
    <row r="380" spans="13:14" x14ac:dyDescent="0.25">
      <c r="M380" s="323">
        <f t="shared" si="5"/>
        <v>45882</v>
      </c>
    </row>
    <row r="381" spans="13:14" x14ac:dyDescent="0.25">
      <c r="M381" s="323">
        <f t="shared" si="5"/>
        <v>45883</v>
      </c>
    </row>
    <row r="382" spans="13:14" x14ac:dyDescent="0.25">
      <c r="M382" s="323">
        <f t="shared" si="5"/>
        <v>45884</v>
      </c>
    </row>
    <row r="383" spans="13:14" x14ac:dyDescent="0.25">
      <c r="M383" s="323">
        <f t="shared" si="5"/>
        <v>45885</v>
      </c>
    </row>
    <row r="384" spans="13:14" x14ac:dyDescent="0.25">
      <c r="M384" s="323">
        <f t="shared" si="5"/>
        <v>45886</v>
      </c>
    </row>
    <row r="385" spans="13:13" x14ac:dyDescent="0.25">
      <c r="M385" s="323">
        <f t="shared" si="5"/>
        <v>45887</v>
      </c>
    </row>
    <row r="386" spans="13:13" x14ac:dyDescent="0.25">
      <c r="M386" s="323">
        <f t="shared" si="5"/>
        <v>45888</v>
      </c>
    </row>
    <row r="387" spans="13:13" x14ac:dyDescent="0.25">
      <c r="M387" s="323">
        <f t="shared" si="5"/>
        <v>45889</v>
      </c>
    </row>
    <row r="388" spans="13:13" x14ac:dyDescent="0.25">
      <c r="M388" s="323">
        <f t="shared" si="5"/>
        <v>45890</v>
      </c>
    </row>
    <row r="389" spans="13:13" x14ac:dyDescent="0.25">
      <c r="M389" s="323">
        <f t="shared" ref="M389:M398" si="6">+M388+1</f>
        <v>45891</v>
      </c>
    </row>
    <row r="390" spans="13:13" x14ac:dyDescent="0.25">
      <c r="M390" s="323">
        <f t="shared" si="6"/>
        <v>45892</v>
      </c>
    </row>
    <row r="391" spans="13:13" x14ac:dyDescent="0.25">
      <c r="M391" s="323">
        <f t="shared" si="6"/>
        <v>45893</v>
      </c>
    </row>
    <row r="392" spans="13:13" x14ac:dyDescent="0.25">
      <c r="M392" s="323">
        <f t="shared" si="6"/>
        <v>45894</v>
      </c>
    </row>
    <row r="393" spans="13:13" x14ac:dyDescent="0.25">
      <c r="M393" s="323">
        <f t="shared" si="6"/>
        <v>45895</v>
      </c>
    </row>
    <row r="394" spans="13:13" x14ac:dyDescent="0.25">
      <c r="M394" s="323">
        <f t="shared" si="6"/>
        <v>45896</v>
      </c>
    </row>
    <row r="395" spans="13:13" x14ac:dyDescent="0.25">
      <c r="M395" s="323">
        <f t="shared" si="6"/>
        <v>45897</v>
      </c>
    </row>
    <row r="396" spans="13:13" x14ac:dyDescent="0.25">
      <c r="M396" s="323">
        <f t="shared" si="6"/>
        <v>45898</v>
      </c>
    </row>
    <row r="397" spans="13:13" x14ac:dyDescent="0.25">
      <c r="M397" s="323">
        <f t="shared" si="6"/>
        <v>45899</v>
      </c>
    </row>
    <row r="398" spans="13:13" x14ac:dyDescent="0.25">
      <c r="M398" s="323">
        <f t="shared" si="6"/>
        <v>45900</v>
      </c>
    </row>
  </sheetData>
  <sheetProtection algorithmName="SHA-512" hashValue="DN5vzXK4RurVdFQxndN5sf3kYd7B1kUZTgc/4pTCtexfxz9M7LKzpal7Rt83FtUI5t19YUE2ra/yUGwcLlD2wg==" saltValue="XFXJAG70cUeJqHxDaXCKig==" spinCount="100000" sheet="1" objects="1" scenarios="1"/>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J16"/>
  <sheetViews>
    <sheetView tabSelected="1" workbookViewId="0">
      <selection activeCell="M22" sqref="M22"/>
    </sheetView>
  </sheetViews>
  <sheetFormatPr defaultColWidth="8.875" defaultRowHeight="13.5" thickBottom="1" x14ac:dyDescent="0.25"/>
  <cols>
    <col min="2" max="2" width="10" customWidth="1"/>
    <col min="8" max="9" width="10.5" customWidth="1"/>
  </cols>
  <sheetData>
    <row r="1" spans="1:10" ht="27.75" customHeight="1" thickBot="1" x14ac:dyDescent="0.25">
      <c r="A1" s="354" t="s">
        <v>142</v>
      </c>
      <c r="B1" s="355"/>
      <c r="C1" s="355"/>
      <c r="D1" s="355"/>
      <c r="E1" s="355"/>
      <c r="F1" s="355"/>
      <c r="G1" s="356"/>
      <c r="H1" s="350" t="s">
        <v>166</v>
      </c>
      <c r="I1" s="351"/>
    </row>
    <row r="2" spans="1:10" ht="13.5" customHeight="1" thickBot="1" x14ac:dyDescent="0.25">
      <c r="A2" s="357"/>
      <c r="B2" s="358"/>
      <c r="C2" s="358"/>
      <c r="D2" s="358"/>
      <c r="E2" s="358"/>
      <c r="F2" s="358"/>
      <c r="G2" s="359"/>
      <c r="H2" s="352"/>
      <c r="I2" s="353"/>
    </row>
    <row r="3" spans="1:10" ht="15.75" customHeight="1" thickBot="1" x14ac:dyDescent="0.25">
      <c r="A3" s="368" t="s">
        <v>140</v>
      </c>
      <c r="B3" s="368"/>
      <c r="C3" s="347" t="s">
        <v>182</v>
      </c>
      <c r="D3" s="347"/>
      <c r="E3" s="347"/>
      <c r="F3" s="365" t="s">
        <v>145</v>
      </c>
      <c r="G3" s="365"/>
      <c r="H3" s="366">
        <v>1200</v>
      </c>
      <c r="I3" s="366"/>
      <c r="J3" s="10"/>
    </row>
    <row r="4" spans="1:10" ht="25.5" customHeight="1" thickBot="1" x14ac:dyDescent="0.25">
      <c r="A4" s="348" t="s">
        <v>141</v>
      </c>
      <c r="B4" s="348"/>
      <c r="C4" s="347" t="s">
        <v>183</v>
      </c>
      <c r="D4" s="347"/>
      <c r="E4" s="347"/>
      <c r="F4" s="365"/>
      <c r="G4" s="365"/>
      <c r="H4" s="366"/>
      <c r="I4" s="366"/>
      <c r="J4" s="10"/>
    </row>
    <row r="5" spans="1:10" ht="43.15" customHeight="1" thickBot="1" x14ac:dyDescent="0.25">
      <c r="A5" s="348" t="s">
        <v>144</v>
      </c>
      <c r="B5" s="348"/>
      <c r="C5" s="349">
        <v>1</v>
      </c>
      <c r="D5" s="349"/>
      <c r="E5" s="349"/>
      <c r="F5" s="360" t="s">
        <v>172</v>
      </c>
      <c r="G5" s="360"/>
      <c r="H5" s="361" t="s">
        <v>148</v>
      </c>
      <c r="I5" s="361"/>
      <c r="J5" s="10"/>
    </row>
    <row r="6" spans="1:10" ht="26.65" customHeight="1" thickBot="1" x14ac:dyDescent="0.25">
      <c r="A6" s="367" t="s">
        <v>170</v>
      </c>
      <c r="B6" s="367"/>
      <c r="C6" s="362">
        <f>C5*916</f>
        <v>916</v>
      </c>
      <c r="D6" s="362"/>
      <c r="E6" s="362"/>
      <c r="F6" s="362">
        <f>C7-C6</f>
        <v>284</v>
      </c>
      <c r="G6" s="363"/>
      <c r="H6" s="364" t="s">
        <v>146</v>
      </c>
      <c r="I6" s="360" t="s">
        <v>147</v>
      </c>
      <c r="J6" s="10"/>
    </row>
    <row r="7" spans="1:10" ht="25.5" customHeight="1" thickBot="1" x14ac:dyDescent="0.25">
      <c r="A7" s="367" t="s">
        <v>171</v>
      </c>
      <c r="B7" s="367"/>
      <c r="C7" s="362">
        <f>C5*H3</f>
        <v>1200</v>
      </c>
      <c r="D7" s="362"/>
      <c r="E7" s="362"/>
      <c r="F7" s="363"/>
      <c r="G7" s="363"/>
      <c r="H7" s="364"/>
      <c r="I7" s="360"/>
      <c r="J7" s="10"/>
    </row>
    <row r="8" spans="1:10" thickBot="1" x14ac:dyDescent="0.25">
      <c r="A8" s="12"/>
      <c r="B8" s="12"/>
      <c r="C8" s="12"/>
      <c r="D8" s="12"/>
      <c r="E8" s="12"/>
      <c r="F8" s="12"/>
      <c r="G8" s="12"/>
      <c r="H8" s="12"/>
      <c r="I8" s="12"/>
    </row>
    <row r="9" spans="1:10" ht="15" customHeight="1" thickBot="1" x14ac:dyDescent="0.25"/>
    <row r="11" spans="1:10" thickBot="1" x14ac:dyDescent="0.25">
      <c r="C11" s="234" t="s">
        <v>167</v>
      </c>
    </row>
    <row r="12" spans="1:10" thickBot="1" x14ac:dyDescent="0.25">
      <c r="A12" s="234"/>
      <c r="H12" s="234"/>
    </row>
    <row r="13" spans="1:10" thickBot="1" x14ac:dyDescent="0.25">
      <c r="A13" s="234"/>
      <c r="H13" s="234"/>
    </row>
    <row r="14" spans="1:10" thickBot="1" x14ac:dyDescent="0.25">
      <c r="A14" s="234"/>
      <c r="H14" s="234"/>
    </row>
    <row r="15" spans="1:10" thickBot="1" x14ac:dyDescent="0.25">
      <c r="A15" s="235"/>
      <c r="H15" s="234"/>
    </row>
    <row r="16" spans="1:10" thickBot="1" x14ac:dyDescent="0.25">
      <c r="A16" s="236"/>
      <c r="H16" s="236"/>
    </row>
  </sheetData>
  <sheetProtection algorithmName="SHA-512" hashValue="wv/Kn9C3TgBUBqbp79C1wkIFB2+HkMxu39+iVZsUbjXIXvs9HsnmwTENXnigxY1p+y8/m9PXalFFz/lyl+7WHQ==" saltValue="/tAuTHxtMcWxNS3xx0ySOQ==" spinCount="100000" sheet="1" objects="1" scenarios="1"/>
  <mergeCells count="19">
    <mergeCell ref="A6:B6"/>
    <mergeCell ref="C6:E6"/>
    <mergeCell ref="A7:B7"/>
    <mergeCell ref="C7:E7"/>
    <mergeCell ref="A3:B3"/>
    <mergeCell ref="C3:E3"/>
    <mergeCell ref="A4:B4"/>
    <mergeCell ref="F6:G7"/>
    <mergeCell ref="H6:H7"/>
    <mergeCell ref="I6:I7"/>
    <mergeCell ref="F3:G4"/>
    <mergeCell ref="H3:I4"/>
    <mergeCell ref="C4:E4"/>
    <mergeCell ref="A5:B5"/>
    <mergeCell ref="C5:E5"/>
    <mergeCell ref="H1:I2"/>
    <mergeCell ref="A1:G2"/>
    <mergeCell ref="F5:G5"/>
    <mergeCell ref="H5:I5"/>
  </mergeCells>
  <phoneticPr fontId="99" type="noConversion"/>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H60"/>
  <sheetViews>
    <sheetView topLeftCell="A7" workbookViewId="0">
      <selection activeCell="D20" sqref="D20"/>
    </sheetView>
  </sheetViews>
  <sheetFormatPr defaultColWidth="9" defaultRowHeight="14.25" x14ac:dyDescent="0.2"/>
  <cols>
    <col min="1" max="1" width="20.625" style="201" customWidth="1"/>
    <col min="2" max="2" width="18.625" style="201" customWidth="1"/>
    <col min="3" max="3" width="14.375" style="201" customWidth="1"/>
    <col min="4" max="4" width="13.875" style="201" customWidth="1"/>
    <col min="5" max="5" width="16.875" style="201" customWidth="1"/>
    <col min="6" max="6" width="15.5" style="201" customWidth="1"/>
    <col min="7" max="7" width="12.5" style="201" customWidth="1"/>
    <col min="8" max="16384" width="9" style="201"/>
  </cols>
  <sheetData>
    <row r="1" spans="1:8" ht="15" customHeight="1" thickBot="1" x14ac:dyDescent="0.25">
      <c r="A1" s="392" t="s">
        <v>143</v>
      </c>
      <c r="B1" s="393"/>
      <c r="C1" s="394"/>
      <c r="D1" s="384" t="s">
        <v>140</v>
      </c>
      <c r="E1" s="385"/>
      <c r="F1" s="388" t="str">
        <f>HOME!C3</f>
        <v>Type your name here.</v>
      </c>
      <c r="G1" s="389"/>
    </row>
    <row r="2" spans="1:8" ht="15" thickBot="1" x14ac:dyDescent="0.25">
      <c r="A2" s="395"/>
      <c r="B2" s="396"/>
      <c r="C2" s="397"/>
      <c r="D2" s="386" t="s">
        <v>141</v>
      </c>
      <c r="E2" s="387"/>
      <c r="F2" s="390" t="str">
        <f>HOME!C4</f>
        <v>Type your school here.</v>
      </c>
      <c r="G2" s="391"/>
    </row>
    <row r="3" spans="1:8" ht="23.25" thickBot="1" x14ac:dyDescent="0.25">
      <c r="A3" s="258"/>
      <c r="B3" s="258"/>
      <c r="C3" s="258"/>
      <c r="D3" s="259"/>
      <c r="E3" s="259"/>
      <c r="F3" s="260"/>
      <c r="G3" s="260"/>
    </row>
    <row r="4" spans="1:8" ht="15" thickBot="1" x14ac:dyDescent="0.25">
      <c r="A4" s="414" t="s">
        <v>137</v>
      </c>
      <c r="B4" s="414"/>
      <c r="C4" s="250">
        <f>HOME!C5</f>
        <v>1</v>
      </c>
      <c r="D4" s="252"/>
      <c r="E4" s="252"/>
      <c r="F4" s="252"/>
    </row>
    <row r="5" spans="1:8" ht="43.5" thickBot="1" x14ac:dyDescent="0.25">
      <c r="A5" s="369" t="s">
        <v>138</v>
      </c>
      <c r="B5" s="369"/>
      <c r="C5" s="251">
        <f>HOME!H3</f>
        <v>1200</v>
      </c>
      <c r="D5" s="252"/>
      <c r="E5" s="252"/>
      <c r="F5" s="252"/>
      <c r="G5" s="263" t="s">
        <v>164</v>
      </c>
    </row>
    <row r="6" spans="1:8" ht="15" thickBot="1" x14ac:dyDescent="0.25">
      <c r="A6" s="414" t="s">
        <v>136</v>
      </c>
      <c r="B6" s="414"/>
      <c r="C6" s="251">
        <f>HOME!C6</f>
        <v>916</v>
      </c>
      <c r="D6" s="433" t="s">
        <v>165</v>
      </c>
      <c r="E6" s="434"/>
      <c r="F6" s="437">
        <f>C6+C7</f>
        <v>1200</v>
      </c>
      <c r="G6" s="422">
        <f>HOME!H3</f>
        <v>1200</v>
      </c>
    </row>
    <row r="7" spans="1:8" ht="15" thickBot="1" x14ac:dyDescent="0.25">
      <c r="A7" s="414" t="s">
        <v>159</v>
      </c>
      <c r="B7" s="414"/>
      <c r="C7" s="251">
        <f>HOME!F6</f>
        <v>284</v>
      </c>
      <c r="D7" s="435"/>
      <c r="E7" s="436"/>
      <c r="F7" s="438"/>
      <c r="G7" s="423"/>
    </row>
    <row r="8" spans="1:8" ht="15.75" customHeight="1" thickBot="1" x14ac:dyDescent="0.25">
      <c r="A8" s="258"/>
      <c r="B8" s="258"/>
      <c r="C8" s="258"/>
      <c r="D8" s="259"/>
      <c r="E8" s="259"/>
      <c r="F8" s="260"/>
      <c r="G8" s="260"/>
    </row>
    <row r="9" spans="1:8" ht="62.25" customHeight="1" thickBot="1" x14ac:dyDescent="0.25">
      <c r="A9" s="210"/>
      <c r="B9" s="254" t="s">
        <v>173</v>
      </c>
      <c r="C9" s="254" t="s">
        <v>174</v>
      </c>
      <c r="D9" s="255" t="s">
        <v>132</v>
      </c>
      <c r="E9" s="256"/>
      <c r="F9" s="257"/>
      <c r="G9" s="305"/>
      <c r="H9" s="209"/>
    </row>
    <row r="10" spans="1:8" ht="15.75" thickTop="1" thickBot="1" x14ac:dyDescent="0.25">
      <c r="A10" s="206" t="s">
        <v>126</v>
      </c>
      <c r="B10" s="266"/>
      <c r="C10" s="266"/>
      <c r="D10" s="211">
        <f>B10+C10</f>
        <v>0</v>
      </c>
      <c r="E10" s="370" t="s">
        <v>134</v>
      </c>
      <c r="F10" s="371"/>
      <c r="G10" s="398">
        <v>360</v>
      </c>
      <c r="H10" s="209"/>
    </row>
    <row r="11" spans="1:8" ht="15.75" thickTop="1" thickBot="1" x14ac:dyDescent="0.25">
      <c r="A11" s="202" t="s">
        <v>127</v>
      </c>
      <c r="B11" s="267"/>
      <c r="C11" s="267"/>
      <c r="D11" s="212">
        <f t="shared" ref="D11:D15" si="0">B11+C11</f>
        <v>0</v>
      </c>
      <c r="E11" s="372"/>
      <c r="F11" s="373"/>
      <c r="G11" s="399"/>
      <c r="H11" s="209"/>
    </row>
    <row r="12" spans="1:8" ht="19.5" customHeight="1" thickTop="1" thickBot="1" x14ac:dyDescent="0.25">
      <c r="A12" s="202" t="s">
        <v>128</v>
      </c>
      <c r="B12" s="267"/>
      <c r="C12" s="267"/>
      <c r="D12" s="212">
        <f t="shared" si="0"/>
        <v>0</v>
      </c>
      <c r="E12" s="412" t="s">
        <v>151</v>
      </c>
      <c r="F12" s="413"/>
      <c r="G12" s="264">
        <v>1200</v>
      </c>
      <c r="H12" s="209"/>
    </row>
    <row r="13" spans="1:8" ht="15" customHeight="1" thickBot="1" x14ac:dyDescent="0.25">
      <c r="A13" s="202" t="s">
        <v>129</v>
      </c>
      <c r="B13" s="267"/>
      <c r="C13" s="267"/>
      <c r="D13" s="212">
        <f t="shared" si="0"/>
        <v>0</v>
      </c>
      <c r="E13" s="400" t="s">
        <v>149</v>
      </c>
      <c r="F13" s="401"/>
      <c r="G13" s="402"/>
      <c r="H13" s="209"/>
    </row>
    <row r="14" spans="1:8" ht="15" thickBot="1" x14ac:dyDescent="0.25">
      <c r="A14" s="202" t="s">
        <v>130</v>
      </c>
      <c r="B14" s="267"/>
      <c r="C14" s="267"/>
      <c r="D14" s="212">
        <f t="shared" si="0"/>
        <v>0</v>
      </c>
      <c r="E14" s="403"/>
      <c r="F14" s="404"/>
      <c r="G14" s="405"/>
      <c r="H14" s="209"/>
    </row>
    <row r="15" spans="1:8" ht="15" thickBot="1" x14ac:dyDescent="0.25">
      <c r="A15" s="205" t="s">
        <v>21</v>
      </c>
      <c r="B15" s="268"/>
      <c r="C15" s="268"/>
      <c r="D15" s="215">
        <f t="shared" si="0"/>
        <v>0</v>
      </c>
      <c r="E15" s="403"/>
      <c r="F15" s="404"/>
      <c r="G15" s="405"/>
      <c r="H15" s="209"/>
    </row>
    <row r="16" spans="1:8" ht="15.75" customHeight="1" thickTop="1" thickBot="1" x14ac:dyDescent="0.25">
      <c r="A16" s="206" t="s">
        <v>83</v>
      </c>
      <c r="B16" s="266"/>
      <c r="C16" s="266"/>
      <c r="D16" s="211">
        <f>B16+C16</f>
        <v>0</v>
      </c>
      <c r="E16" s="403"/>
      <c r="F16" s="404"/>
      <c r="G16" s="405"/>
      <c r="H16" s="209"/>
    </row>
    <row r="17" spans="1:8" ht="15" thickBot="1" x14ac:dyDescent="0.25">
      <c r="A17" s="204" t="s">
        <v>84</v>
      </c>
      <c r="B17" s="269"/>
      <c r="C17" s="269"/>
      <c r="D17" s="214">
        <f>B17+C17</f>
        <v>0</v>
      </c>
      <c r="E17" s="403"/>
      <c r="F17" s="404"/>
      <c r="G17" s="405"/>
      <c r="H17" s="209"/>
    </row>
    <row r="18" spans="1:8" ht="15.75" thickTop="1" thickBot="1" x14ac:dyDescent="0.25">
      <c r="A18" s="203" t="s">
        <v>92</v>
      </c>
      <c r="B18" s="270"/>
      <c r="C18" s="270"/>
      <c r="D18" s="213">
        <f>B18+C18</f>
        <v>0</v>
      </c>
      <c r="E18" s="403"/>
      <c r="F18" s="404"/>
      <c r="G18" s="405"/>
      <c r="H18" s="209"/>
    </row>
    <row r="19" spans="1:8" ht="15" thickBot="1" x14ac:dyDescent="0.25">
      <c r="A19" s="202" t="s">
        <v>93</v>
      </c>
      <c r="B19" s="267"/>
      <c r="C19" s="267"/>
      <c r="D19" s="212">
        <f>B19+C19</f>
        <v>0</v>
      </c>
      <c r="E19" s="403"/>
      <c r="F19" s="404"/>
      <c r="G19" s="405"/>
      <c r="H19" s="209"/>
    </row>
    <row r="20" spans="1:8" ht="15" thickBot="1" x14ac:dyDescent="0.25">
      <c r="A20" s="204" t="s">
        <v>94</v>
      </c>
      <c r="B20" s="269"/>
      <c r="C20" s="269"/>
      <c r="D20" s="214">
        <f>B20+C20</f>
        <v>0</v>
      </c>
      <c r="E20" s="406"/>
      <c r="F20" s="407"/>
      <c r="G20" s="408"/>
      <c r="H20" s="209"/>
    </row>
    <row r="21" spans="1:8" ht="15.75" thickTop="1" thickBot="1" x14ac:dyDescent="0.25">
      <c r="B21" s="207"/>
      <c r="C21" s="207"/>
      <c r="D21" s="207"/>
      <c r="E21" s="207"/>
      <c r="F21" s="207"/>
      <c r="G21" s="207"/>
    </row>
    <row r="22" spans="1:8" ht="12.75" customHeight="1" thickBot="1" x14ac:dyDescent="0.25">
      <c r="A22" s="374" t="s">
        <v>131</v>
      </c>
      <c r="B22" s="375"/>
      <c r="C22" s="415" t="s">
        <v>133</v>
      </c>
      <c r="D22" s="374" t="s">
        <v>150</v>
      </c>
      <c r="E22" s="375"/>
      <c r="F22" s="378" t="s">
        <v>156</v>
      </c>
    </row>
    <row r="23" spans="1:8" ht="36" customHeight="1" thickBot="1" x14ac:dyDescent="0.25">
      <c r="A23" s="380"/>
      <c r="B23" s="381"/>
      <c r="C23" s="416"/>
      <c r="D23" s="376"/>
      <c r="E23" s="377"/>
      <c r="F23" s="379"/>
    </row>
    <row r="24" spans="1:8" ht="15.75" thickTop="1" thickBot="1" x14ac:dyDescent="0.25">
      <c r="A24" s="206" t="s">
        <v>126</v>
      </c>
      <c r="B24" s="271"/>
      <c r="C24" s="240">
        <f t="shared" ref="C24:C34" si="1">B10*B24</f>
        <v>0</v>
      </c>
      <c r="D24" s="424"/>
      <c r="E24" s="425"/>
      <c r="F24" s="430">
        <f>SUMPRODUCT(C10:C20,B24:B34)+F36</f>
        <v>0</v>
      </c>
    </row>
    <row r="25" spans="1:8" ht="15" customHeight="1" thickBot="1" x14ac:dyDescent="0.25">
      <c r="A25" s="202" t="s">
        <v>127</v>
      </c>
      <c r="B25" s="272"/>
      <c r="C25" s="241">
        <f t="shared" si="1"/>
        <v>0</v>
      </c>
      <c r="D25" s="426"/>
      <c r="E25" s="427"/>
      <c r="F25" s="431"/>
    </row>
    <row r="26" spans="1:8" ht="15" thickBot="1" x14ac:dyDescent="0.25">
      <c r="A26" s="202" t="s">
        <v>128</v>
      </c>
      <c r="B26" s="272"/>
      <c r="C26" s="241">
        <f t="shared" si="1"/>
        <v>0</v>
      </c>
      <c r="D26" s="426"/>
      <c r="E26" s="427"/>
      <c r="F26" s="431"/>
    </row>
    <row r="27" spans="1:8" ht="15" thickBot="1" x14ac:dyDescent="0.25">
      <c r="A27" s="202" t="s">
        <v>129</v>
      </c>
      <c r="B27" s="272"/>
      <c r="C27" s="241">
        <f t="shared" si="1"/>
        <v>0</v>
      </c>
      <c r="D27" s="426"/>
      <c r="E27" s="427"/>
      <c r="F27" s="431"/>
    </row>
    <row r="28" spans="1:8" ht="15" thickBot="1" x14ac:dyDescent="0.25">
      <c r="A28" s="202" t="s">
        <v>130</v>
      </c>
      <c r="B28" s="272"/>
      <c r="C28" s="241">
        <f t="shared" si="1"/>
        <v>0</v>
      </c>
      <c r="D28" s="426"/>
      <c r="E28" s="427"/>
      <c r="F28" s="431"/>
    </row>
    <row r="29" spans="1:8" ht="15" thickBot="1" x14ac:dyDescent="0.25">
      <c r="A29" s="204" t="s">
        <v>21</v>
      </c>
      <c r="B29" s="273"/>
      <c r="C29" s="242">
        <f t="shared" si="1"/>
        <v>0</v>
      </c>
      <c r="D29" s="426"/>
      <c r="E29" s="427"/>
      <c r="F29" s="431"/>
    </row>
    <row r="30" spans="1:8" ht="15.75" thickTop="1" thickBot="1" x14ac:dyDescent="0.25">
      <c r="A30" s="203" t="s">
        <v>83</v>
      </c>
      <c r="B30" s="274"/>
      <c r="C30" s="243">
        <f t="shared" si="1"/>
        <v>0</v>
      </c>
      <c r="D30" s="426"/>
      <c r="E30" s="427"/>
      <c r="F30" s="431"/>
    </row>
    <row r="31" spans="1:8" ht="15" thickBot="1" x14ac:dyDescent="0.25">
      <c r="A31" s="204" t="s">
        <v>84</v>
      </c>
      <c r="B31" s="273"/>
      <c r="C31" s="242">
        <f t="shared" si="1"/>
        <v>0</v>
      </c>
      <c r="D31" s="426"/>
      <c r="E31" s="427"/>
      <c r="F31" s="431"/>
    </row>
    <row r="32" spans="1:8" ht="15.75" thickTop="1" thickBot="1" x14ac:dyDescent="0.25">
      <c r="A32" s="203" t="s">
        <v>92</v>
      </c>
      <c r="B32" s="274"/>
      <c r="C32" s="243">
        <f t="shared" si="1"/>
        <v>0</v>
      </c>
      <c r="D32" s="426"/>
      <c r="E32" s="427"/>
      <c r="F32" s="431"/>
    </row>
    <row r="33" spans="1:8" ht="15" thickBot="1" x14ac:dyDescent="0.25">
      <c r="A33" s="202" t="s">
        <v>93</v>
      </c>
      <c r="B33" s="272"/>
      <c r="C33" s="241">
        <f t="shared" si="1"/>
        <v>0</v>
      </c>
      <c r="D33" s="426"/>
      <c r="E33" s="427"/>
      <c r="F33" s="431"/>
    </row>
    <row r="34" spans="1:8" ht="15" thickBot="1" x14ac:dyDescent="0.25">
      <c r="A34" s="204" t="s">
        <v>94</v>
      </c>
      <c r="B34" s="273"/>
      <c r="C34" s="242">
        <f t="shared" si="1"/>
        <v>0</v>
      </c>
      <c r="D34" s="428"/>
      <c r="E34" s="429"/>
      <c r="F34" s="432"/>
    </row>
    <row r="35" spans="1:8" ht="15.75" thickTop="1" thickBot="1" x14ac:dyDescent="0.25">
      <c r="A35" s="208" t="s">
        <v>169</v>
      </c>
      <c r="B35" s="292">
        <f>SUM(B24:B34)</f>
        <v>0</v>
      </c>
      <c r="C35" s="210"/>
      <c r="D35" s="210"/>
      <c r="E35" s="210"/>
      <c r="F35" s="210"/>
    </row>
    <row r="36" spans="1:8" ht="15" thickBot="1" x14ac:dyDescent="0.25">
      <c r="A36" s="409" t="s">
        <v>139</v>
      </c>
      <c r="B36" s="410"/>
      <c r="C36" s="410"/>
      <c r="D36" s="410"/>
      <c r="E36" s="411"/>
      <c r="F36" s="275"/>
      <c r="G36" s="217"/>
    </row>
    <row r="37" spans="1:8" ht="15" thickBot="1" x14ac:dyDescent="0.25">
      <c r="A37" s="207"/>
      <c r="B37" s="207"/>
      <c r="C37" s="207"/>
      <c r="D37" s="207"/>
      <c r="E37" s="207"/>
      <c r="F37" s="207"/>
    </row>
    <row r="38" spans="1:8" ht="15" thickBot="1" x14ac:dyDescent="0.25">
      <c r="A38" s="208"/>
      <c r="B38" s="208"/>
      <c r="C38" s="208"/>
      <c r="D38" s="208"/>
      <c r="E38" s="208"/>
      <c r="F38" s="208"/>
      <c r="H38" s="209"/>
    </row>
    <row r="39" spans="1:8" ht="43.5" thickBot="1" x14ac:dyDescent="0.25">
      <c r="A39" s="261" t="s">
        <v>133</v>
      </c>
      <c r="B39" s="261" t="s">
        <v>160</v>
      </c>
      <c r="C39" s="261" t="s">
        <v>175</v>
      </c>
      <c r="E39" s="417"/>
      <c r="G39" s="378" t="s">
        <v>162</v>
      </c>
    </row>
    <row r="40" spans="1:8" ht="15" thickBot="1" x14ac:dyDescent="0.25">
      <c r="A40" s="251">
        <f>SUM(C24:C34)</f>
        <v>0</v>
      </c>
      <c r="B40" s="265">
        <f>A40/60</f>
        <v>0</v>
      </c>
      <c r="C40" s="251">
        <f>C6-B40</f>
        <v>916</v>
      </c>
      <c r="E40" s="418"/>
      <c r="G40" s="419"/>
    </row>
    <row r="41" spans="1:8" ht="43.5" thickBot="1" x14ac:dyDescent="0.25">
      <c r="A41" s="261" t="s">
        <v>135</v>
      </c>
      <c r="B41" s="262" t="s">
        <v>161</v>
      </c>
      <c r="C41" s="299" t="s">
        <v>176</v>
      </c>
      <c r="D41" s="420" t="s">
        <v>163</v>
      </c>
      <c r="E41" s="421"/>
      <c r="F41" s="289">
        <f>B40+B42</f>
        <v>0</v>
      </c>
      <c r="G41" s="289">
        <f>(C6+C7)-F41</f>
        <v>1200</v>
      </c>
    </row>
    <row r="42" spans="1:8" ht="15" thickBot="1" x14ac:dyDescent="0.25">
      <c r="A42" s="253">
        <f>(C10*B24)+(C11*B25)+(C12*B26)+(C13*B27)+(C14*B28)+(C15*B29)+(C16*B30)+(C17*B31)+(C18*B32)+(C19*B33)+(C20*B34)+(D24*G10)+F36</f>
        <v>0</v>
      </c>
      <c r="B42" s="251">
        <f>A42/60</f>
        <v>0</v>
      </c>
      <c r="C42" s="248">
        <f>C7-B42</f>
        <v>284</v>
      </c>
      <c r="D42" s="246"/>
      <c r="E42" s="209"/>
    </row>
    <row r="43" spans="1:8" ht="15" thickBot="1" x14ac:dyDescent="0.25">
      <c r="A43" s="252"/>
      <c r="B43" s="252"/>
      <c r="C43" s="252"/>
      <c r="D43" s="247"/>
      <c r="E43" s="209"/>
    </row>
    <row r="44" spans="1:8" ht="15" thickBot="1" x14ac:dyDescent="0.25">
      <c r="G44" s="216"/>
    </row>
    <row r="45" spans="1:8" ht="15" thickBot="1" x14ac:dyDescent="0.25">
      <c r="G45" s="209"/>
    </row>
    <row r="46" spans="1:8" ht="15" thickBot="1" x14ac:dyDescent="0.25">
      <c r="G46" s="209"/>
    </row>
    <row r="47" spans="1:8" ht="15" thickBot="1" x14ac:dyDescent="0.25">
      <c r="G47" s="209"/>
    </row>
    <row r="48" spans="1:8" ht="15" thickBot="1" x14ac:dyDescent="0.25">
      <c r="A48" s="382"/>
      <c r="B48" s="383"/>
      <c r="C48" s="249"/>
      <c r="D48" s="245"/>
      <c r="E48" s="216"/>
      <c r="F48" s="207"/>
    </row>
    <row r="49" spans="1:5" ht="15" thickBot="1" x14ac:dyDescent="0.25">
      <c r="A49" s="382"/>
      <c r="B49" s="383"/>
      <c r="C49" s="244"/>
      <c r="D49" s="245"/>
      <c r="E49" s="209"/>
    </row>
    <row r="50" spans="1:5" ht="15" thickBot="1" x14ac:dyDescent="0.25">
      <c r="A50" s="207"/>
      <c r="B50" s="207"/>
      <c r="C50" s="207"/>
      <c r="D50" s="207"/>
    </row>
    <row r="51" spans="1:5" ht="15" thickBot="1" x14ac:dyDescent="0.25"/>
    <row r="52" spans="1:5" ht="15" thickBot="1" x14ac:dyDescent="0.25"/>
    <row r="53" spans="1:5" ht="15" thickBot="1" x14ac:dyDescent="0.25"/>
    <row r="54" spans="1:5" ht="15" thickBot="1" x14ac:dyDescent="0.25"/>
    <row r="55" spans="1:5" ht="15" thickBot="1" x14ac:dyDescent="0.25"/>
    <row r="56" spans="1:5" ht="15" thickBot="1" x14ac:dyDescent="0.25"/>
    <row r="57" spans="1:5" ht="15" thickBot="1" x14ac:dyDescent="0.25"/>
    <row r="58" spans="1:5" ht="15" thickBot="1" x14ac:dyDescent="0.25"/>
    <row r="59" spans="1:5" ht="15" thickBot="1" x14ac:dyDescent="0.25"/>
    <row r="60" spans="1:5" ht="15" thickBot="1" x14ac:dyDescent="0.25"/>
  </sheetData>
  <sheetProtection algorithmName="SHA-512" hashValue="FdJ7flFyUuNNfgu6Sn6QRQYXxwQXEPTp5nwSjdLU4BIepSukzYRkuAd8YBH2eXcCAGGr4GAzRzhKQ0G+2M9RTA==" saltValue="uf6+Mb05CUqLYyom0UseoQ==" spinCount="100000" sheet="1" objects="1" scenarios="1"/>
  <mergeCells count="28">
    <mergeCell ref="G39:G40"/>
    <mergeCell ref="D41:E41"/>
    <mergeCell ref="G6:G7"/>
    <mergeCell ref="D24:E34"/>
    <mergeCell ref="F24:F34"/>
    <mergeCell ref="D6:E7"/>
    <mergeCell ref="F6:F7"/>
    <mergeCell ref="A49:B49"/>
    <mergeCell ref="D1:E1"/>
    <mergeCell ref="D2:E2"/>
    <mergeCell ref="F1:G1"/>
    <mergeCell ref="F2:G2"/>
    <mergeCell ref="A1:C2"/>
    <mergeCell ref="G10:G11"/>
    <mergeCell ref="E13:G20"/>
    <mergeCell ref="A36:E36"/>
    <mergeCell ref="E12:F12"/>
    <mergeCell ref="A7:B7"/>
    <mergeCell ref="A48:B48"/>
    <mergeCell ref="A4:B4"/>
    <mergeCell ref="C22:C23"/>
    <mergeCell ref="E39:E40"/>
    <mergeCell ref="A6:B6"/>
    <mergeCell ref="A5:B5"/>
    <mergeCell ref="E10:F11"/>
    <mergeCell ref="D22:E23"/>
    <mergeCell ref="F22:F23"/>
    <mergeCell ref="A22:B23"/>
  </mergeCells>
  <phoneticPr fontId="99" type="noConversion"/>
  <pageMargins left="0.7" right="0.7" top="0.75" bottom="0.75" header="0.3" footer="0.3"/>
  <pageSetup scale="7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14999847407452621"/>
    <pageSetUpPr autoPageBreaks="0" fitToPage="1"/>
  </sheetPr>
  <dimension ref="A1:S47"/>
  <sheetViews>
    <sheetView showGridLines="0" zoomScale="60" zoomScaleNormal="60" zoomScalePageLayoutView="60" workbookViewId="0">
      <selection activeCell="G10" sqref="G10:I11"/>
    </sheetView>
  </sheetViews>
  <sheetFormatPr defaultColWidth="8.875" defaultRowHeight="25.5" customHeight="1" thickBottom="1" x14ac:dyDescent="0.25"/>
  <cols>
    <col min="1" max="1" width="3" customWidth="1"/>
    <col min="2" max="2" width="28.875" customWidth="1"/>
    <col min="3" max="3" width="21.875" customWidth="1"/>
    <col min="4" max="4" width="16.875" customWidth="1"/>
    <col min="5" max="5" width="20.5" customWidth="1"/>
    <col min="6" max="6" width="24.5" customWidth="1"/>
    <col min="7" max="7" width="18" customWidth="1"/>
    <col min="8" max="8" width="5.125" customWidth="1"/>
    <col min="9" max="9" width="23.625" customWidth="1"/>
    <col min="10" max="10" width="2.125" customWidth="1"/>
    <col min="13" max="13" width="6" customWidth="1"/>
  </cols>
  <sheetData>
    <row r="1" spans="1:19" ht="48" customHeight="1" thickBot="1" x14ac:dyDescent="0.25">
      <c r="B1" s="447" t="s">
        <v>157</v>
      </c>
      <c r="C1" s="448"/>
      <c r="D1" s="451" t="str">
        <f>HOME!C3</f>
        <v>Type your name here.</v>
      </c>
      <c r="E1" s="451"/>
      <c r="F1" s="452"/>
      <c r="G1" s="290" t="s">
        <v>35</v>
      </c>
      <c r="H1" s="445" t="s">
        <v>122</v>
      </c>
      <c r="I1" s="446"/>
      <c r="J1" s="10"/>
      <c r="O1" s="9"/>
      <c r="P1" s="444"/>
      <c r="Q1" s="444"/>
      <c r="R1" s="444"/>
      <c r="S1" s="10"/>
    </row>
    <row r="2" spans="1:19" ht="51" customHeight="1" thickBot="1" x14ac:dyDescent="0.25">
      <c r="A2" s="20"/>
      <c r="B2" s="449" t="s">
        <v>158</v>
      </c>
      <c r="C2" s="450"/>
      <c r="D2" s="453" t="str">
        <f>HOME!C4</f>
        <v>Type your school here.</v>
      </c>
      <c r="E2" s="453"/>
      <c r="F2" s="454"/>
      <c r="G2" s="291">
        <f>HOME!C5</f>
        <v>1</v>
      </c>
      <c r="H2" s="455" t="s">
        <v>123</v>
      </c>
      <c r="I2" s="456"/>
      <c r="J2" s="199"/>
      <c r="K2" s="444"/>
      <c r="L2" s="444"/>
      <c r="M2" s="444"/>
      <c r="N2" s="10"/>
      <c r="O2" s="9"/>
      <c r="P2" s="444"/>
      <c r="Q2" s="444"/>
      <c r="R2" s="444"/>
      <c r="S2" s="10"/>
    </row>
    <row r="3" spans="1:19" ht="116.25" customHeight="1" thickTop="1" thickBot="1" x14ac:dyDescent="0.5">
      <c r="A3" s="457" t="s">
        <v>53</v>
      </c>
      <c r="B3" s="277" t="s">
        <v>108</v>
      </c>
      <c r="C3" s="278">
        <f>G7+I7</f>
        <v>0</v>
      </c>
      <c r="D3" s="297" t="s">
        <v>68</v>
      </c>
      <c r="E3" s="276" t="s">
        <v>81</v>
      </c>
      <c r="F3" s="279">
        <f>IFERROR(AVERAGE(August!E2,September!E2,October!E2,November!E2,December!E2,January!E2,February!E2,March!E2,April!E2,May!E2,June!E2,July!E2),0)</f>
        <v>1</v>
      </c>
      <c r="G3" s="484">
        <f>HOME!H3</f>
        <v>1200</v>
      </c>
      <c r="H3" s="485"/>
      <c r="I3" s="293">
        <f>'Brief Summary'!F6</f>
        <v>1200</v>
      </c>
      <c r="J3" s="10"/>
      <c r="K3" s="12"/>
      <c r="L3" s="12"/>
      <c r="M3" s="12"/>
      <c r="P3" s="12"/>
      <c r="Q3" s="12"/>
      <c r="R3" s="12"/>
    </row>
    <row r="4" spans="1:19" ht="83.25" customHeight="1" thickTop="1" thickBot="1" x14ac:dyDescent="0.25">
      <c r="A4" s="458"/>
      <c r="B4" s="294" t="s">
        <v>109</v>
      </c>
      <c r="C4" s="295">
        <f>July!F6</f>
        <v>0</v>
      </c>
      <c r="D4" s="296" t="s">
        <v>68</v>
      </c>
      <c r="E4" s="298" t="s">
        <v>100</v>
      </c>
      <c r="F4" s="280">
        <f>C3+C4</f>
        <v>0</v>
      </c>
      <c r="G4" s="486" t="s">
        <v>110</v>
      </c>
      <c r="H4" s="487"/>
      <c r="I4" s="302">
        <f>(G3*$F$3)-($C$3+$C$4)</f>
        <v>1200</v>
      </c>
      <c r="J4" s="10"/>
    </row>
    <row r="5" spans="1:19" ht="73.5" customHeight="1" thickTop="1" thickBot="1" x14ac:dyDescent="0.25">
      <c r="A5" s="458"/>
      <c r="B5" s="56" t="s">
        <v>20</v>
      </c>
      <c r="C5" s="38" t="s">
        <v>96</v>
      </c>
      <c r="D5" s="39" t="s">
        <v>95</v>
      </c>
      <c r="E5" s="55" t="s">
        <v>70</v>
      </c>
      <c r="F5" s="57" t="s">
        <v>71</v>
      </c>
      <c r="G5" s="439" t="s">
        <v>178</v>
      </c>
      <c r="H5" s="440"/>
      <c r="I5" s="300" t="s">
        <v>179</v>
      </c>
      <c r="J5" s="10"/>
    </row>
    <row r="6" spans="1:19" ht="25.5" customHeight="1" thickTop="1" thickBot="1" x14ac:dyDescent="0.25">
      <c r="A6" s="457" t="s">
        <v>53</v>
      </c>
      <c r="B6" s="109" t="s">
        <v>28</v>
      </c>
      <c r="C6" s="40">
        <f>'Mon-Day 1'!C2</f>
        <v>0</v>
      </c>
      <c r="D6" s="41">
        <f>'Mon-Day 1'!F2</f>
        <v>0</v>
      </c>
      <c r="E6" s="218">
        <f>'Brief Summary'!B24</f>
        <v>0</v>
      </c>
      <c r="F6" s="50">
        <f t="shared" ref="F6:F13" si="0">(C6+D6)*E6</f>
        <v>0</v>
      </c>
      <c r="G6" s="470">
        <f>IFERROR((C6*$E$6)+(C7*$E$7)+(C8*$E$8)+(C9*$E$9)+(C10*$E$10)+(C11*$E$11)+(C12*$E$12)+(C13*$E$13)+(C14*$E$14)+(C15*$E$15)+(C16*$E$16),0)</f>
        <v>0</v>
      </c>
      <c r="H6" s="471"/>
      <c r="I6" s="303">
        <f>IFERROR((D6*$E$6)+(D7*$E$7)+(D8*$E$8)+(D9*$E$9)+(D10*$E$10)+(D11*$E$11)+(D12*$E$12)+(D13*$E$13)+(D14*$E$14)+(D15*$E$15)+(D16*$E$16),0)</f>
        <v>0</v>
      </c>
      <c r="J6" s="10"/>
    </row>
    <row r="7" spans="1:19" ht="34.5" customHeight="1" thickBot="1" x14ac:dyDescent="0.25">
      <c r="A7" s="458"/>
      <c r="B7" s="110" t="s">
        <v>29</v>
      </c>
      <c r="C7" s="42">
        <f>'Tue-Day 2'!C2</f>
        <v>0</v>
      </c>
      <c r="D7" s="46">
        <f>'Tue-Day 2'!F2</f>
        <v>0</v>
      </c>
      <c r="E7" s="219">
        <f>'Brief Summary'!B25</f>
        <v>0</v>
      </c>
      <c r="F7" s="51">
        <f t="shared" si="0"/>
        <v>0</v>
      </c>
      <c r="G7" s="472">
        <f>G6/60</f>
        <v>0</v>
      </c>
      <c r="H7" s="473"/>
      <c r="I7" s="301">
        <f>I6/60</f>
        <v>0</v>
      </c>
      <c r="J7" s="10"/>
    </row>
    <row r="8" spans="1:19" ht="27.75" customHeight="1" thickTop="1" thickBot="1" x14ac:dyDescent="0.25">
      <c r="A8" s="458"/>
      <c r="B8" s="111" t="s">
        <v>22</v>
      </c>
      <c r="C8" s="43">
        <f>'Wed-Day 3'!C2</f>
        <v>0</v>
      </c>
      <c r="D8" s="47">
        <f>'Wed-Day 3'!F2</f>
        <v>0</v>
      </c>
      <c r="E8" s="220">
        <f>'Brief Summary'!B26</f>
        <v>0</v>
      </c>
      <c r="F8" s="52">
        <f t="shared" si="0"/>
        <v>0</v>
      </c>
      <c r="G8" s="460" t="s">
        <v>177</v>
      </c>
      <c r="H8" s="461"/>
      <c r="I8" s="462"/>
      <c r="J8" s="10"/>
    </row>
    <row r="9" spans="1:19" ht="45.6" customHeight="1" thickBot="1" x14ac:dyDescent="0.25">
      <c r="A9" s="458"/>
      <c r="B9" s="112" t="s">
        <v>30</v>
      </c>
      <c r="C9" s="44">
        <f>'Thu-Day 4'!C2</f>
        <v>0</v>
      </c>
      <c r="D9" s="48">
        <f>'Thu-Day 4'!F2</f>
        <v>0</v>
      </c>
      <c r="E9" s="221">
        <f>'Brief Summary'!B27</f>
        <v>0</v>
      </c>
      <c r="F9" s="53">
        <f t="shared" si="0"/>
        <v>0</v>
      </c>
      <c r="G9" s="463"/>
      <c r="H9" s="464"/>
      <c r="I9" s="465"/>
      <c r="J9" s="10"/>
    </row>
    <row r="10" spans="1:19" ht="25.5" customHeight="1" thickBot="1" x14ac:dyDescent="0.25">
      <c r="A10" s="458"/>
      <c r="B10" s="113" t="s">
        <v>31</v>
      </c>
      <c r="C10" s="45">
        <f>'Fri-Day 5'!C2</f>
        <v>0</v>
      </c>
      <c r="D10" s="49">
        <f>'Fri-Day 5'!F2</f>
        <v>0</v>
      </c>
      <c r="E10" s="222">
        <f>'Brief Summary'!B28</f>
        <v>0</v>
      </c>
      <c r="F10" s="54">
        <f t="shared" si="0"/>
        <v>0</v>
      </c>
      <c r="G10" s="441">
        <f>G12*60</f>
        <v>54960</v>
      </c>
      <c r="H10" s="442"/>
      <c r="I10" s="443"/>
      <c r="J10" s="10"/>
    </row>
    <row r="11" spans="1:19" ht="24.75" customHeight="1" thickBot="1" x14ac:dyDescent="0.25">
      <c r="A11" s="458"/>
      <c r="B11" s="114" t="s">
        <v>21</v>
      </c>
      <c r="C11" s="71">
        <f>'Day 6'!C2</f>
        <v>0</v>
      </c>
      <c r="D11" s="72">
        <f>'Day 6'!F2</f>
        <v>0</v>
      </c>
      <c r="E11" s="223">
        <f>'Brief Summary'!B29</f>
        <v>0</v>
      </c>
      <c r="F11" s="73">
        <f t="shared" si="0"/>
        <v>0</v>
      </c>
      <c r="G11" s="441"/>
      <c r="H11" s="442"/>
      <c r="I11" s="443"/>
      <c r="J11" s="10"/>
    </row>
    <row r="12" spans="1:19" ht="24.75" customHeight="1" thickBot="1" x14ac:dyDescent="0.25">
      <c r="A12" s="458"/>
      <c r="B12" s="115" t="s">
        <v>92</v>
      </c>
      <c r="C12" s="94">
        <f>'Extra Day A'!C2</f>
        <v>0</v>
      </c>
      <c r="D12" s="95">
        <f>'Extra Day A'!F2</f>
        <v>0</v>
      </c>
      <c r="E12" s="218">
        <f>'Brief Summary'!B32</f>
        <v>0</v>
      </c>
      <c r="F12" s="96">
        <f t="shared" si="0"/>
        <v>0</v>
      </c>
      <c r="G12" s="474">
        <f>'Brief Summary'!C6-G7</f>
        <v>916</v>
      </c>
      <c r="H12" s="475"/>
      <c r="I12" s="476"/>
      <c r="J12" s="10"/>
    </row>
    <row r="13" spans="1:19" ht="24" customHeight="1" thickBot="1" x14ac:dyDescent="0.25">
      <c r="A13" s="458"/>
      <c r="B13" s="116" t="s">
        <v>93</v>
      </c>
      <c r="C13" s="97">
        <f>'Extra Day B'!C2</f>
        <v>0</v>
      </c>
      <c r="D13" s="98">
        <f>'Extra Day B'!F2</f>
        <v>0</v>
      </c>
      <c r="E13" s="218">
        <f>'Brief Summary'!B33</f>
        <v>0</v>
      </c>
      <c r="F13" s="50">
        <f t="shared" si="0"/>
        <v>0</v>
      </c>
      <c r="G13" s="477"/>
      <c r="H13" s="478"/>
      <c r="I13" s="479"/>
      <c r="J13" s="10"/>
    </row>
    <row r="14" spans="1:19" ht="24" customHeight="1" thickTop="1" thickBot="1" x14ac:dyDescent="0.25">
      <c r="A14" s="458"/>
      <c r="B14" s="117" t="s">
        <v>94</v>
      </c>
      <c r="C14" s="101">
        <f>'Extra Day C'!C2</f>
        <v>0</v>
      </c>
      <c r="D14" s="102">
        <f>'Extra Day C'!F2</f>
        <v>0</v>
      </c>
      <c r="E14" s="218">
        <f>'Brief Summary'!B34</f>
        <v>0</v>
      </c>
      <c r="F14" s="100">
        <f t="shared" ref="F14:F15" si="1">(C14+D14)*E14</f>
        <v>0</v>
      </c>
      <c r="G14" s="460" t="s">
        <v>103</v>
      </c>
      <c r="H14" s="461"/>
      <c r="I14" s="482" t="s">
        <v>180</v>
      </c>
      <c r="J14" s="10"/>
    </row>
    <row r="15" spans="1:19" ht="30.75" customHeight="1" thickBot="1" x14ac:dyDescent="0.25">
      <c r="A15" s="458"/>
      <c r="B15" s="118" t="s">
        <v>83</v>
      </c>
      <c r="C15" s="83">
        <f>'Early Dismissal 1'!C2</f>
        <v>0</v>
      </c>
      <c r="D15" s="84">
        <f>'Early Dismissal 1'!F2</f>
        <v>0</v>
      </c>
      <c r="E15" s="221">
        <f>'Brief Summary'!B30</f>
        <v>0</v>
      </c>
      <c r="F15" s="99">
        <f t="shared" si="1"/>
        <v>0</v>
      </c>
      <c r="G15" s="463"/>
      <c r="H15" s="464"/>
      <c r="I15" s="483"/>
      <c r="J15" s="10"/>
    </row>
    <row r="16" spans="1:19" ht="39.75" customHeight="1" thickBot="1" x14ac:dyDescent="0.25">
      <c r="A16" s="458"/>
      <c r="B16" s="119" t="s">
        <v>84</v>
      </c>
      <c r="C16" s="104">
        <f>'Early Dismissal 2'!C2</f>
        <v>0</v>
      </c>
      <c r="D16" s="105">
        <f>'Early Dismissal 2'!F2</f>
        <v>0</v>
      </c>
      <c r="E16" s="224">
        <f>'Brief Summary'!B30</f>
        <v>0</v>
      </c>
      <c r="F16" s="103">
        <f t="shared" ref="F16" si="2">(C16+D16)*E16</f>
        <v>0</v>
      </c>
      <c r="G16" s="480">
        <f>IFERROR(August!D6+September!D6+October!D6+November!D6+December!D6+January!D6+February!D6+March!D6+April!D6+May!D6+June!D6+July!D6,0)</f>
        <v>0</v>
      </c>
      <c r="H16" s="481"/>
      <c r="I16" s="304">
        <f>IFERROR(August!E6+September!E6+October!E6+November!E6+December!E6+January!E6+February!E6+March!E6+April!E6+May!E6+June!E6+July!E6,0)</f>
        <v>0</v>
      </c>
      <c r="J16" s="10"/>
    </row>
    <row r="17" spans="1:10" ht="32.25" customHeight="1" thickTop="1" thickBot="1" x14ac:dyDescent="0.25">
      <c r="A17" s="458"/>
      <c r="B17" s="288"/>
      <c r="C17" s="284"/>
      <c r="D17" s="284" t="s">
        <v>101</v>
      </c>
      <c r="E17" s="281">
        <f>SUM(E6:E16)</f>
        <v>0</v>
      </c>
      <c r="F17" s="281">
        <f>SUM(F6:F16)</f>
        <v>0</v>
      </c>
      <c r="G17" s="285"/>
      <c r="H17" s="286"/>
      <c r="I17" s="287"/>
      <c r="J17" s="10"/>
    </row>
    <row r="18" spans="1:10" ht="73.5" customHeight="1" thickTop="1" thickBot="1" x14ac:dyDescent="0.25">
      <c r="A18" s="459"/>
      <c r="B18" s="466" t="s">
        <v>125</v>
      </c>
      <c r="C18" s="467"/>
      <c r="D18" s="467"/>
      <c r="E18" s="467"/>
      <c r="F18" s="283">
        <f>IFERROR(G7+G16,0)</f>
        <v>0</v>
      </c>
      <c r="G18" s="468" t="s">
        <v>168</v>
      </c>
      <c r="H18" s="469"/>
      <c r="I18" s="282">
        <f>IFERROR((F3*G3)-(F18+I7)-(G16+I16),0)</f>
        <v>1200</v>
      </c>
      <c r="J18" s="10"/>
    </row>
    <row r="19" spans="1:10" ht="36" customHeight="1" thickTop="1" thickBot="1" x14ac:dyDescent="0.25">
      <c r="A19" s="74"/>
      <c r="B19" s="509" t="s">
        <v>69</v>
      </c>
      <c r="C19" s="510"/>
      <c r="D19" s="510"/>
      <c r="E19" s="510"/>
      <c r="F19" s="510"/>
      <c r="G19" s="510"/>
      <c r="H19" s="510"/>
      <c r="I19" s="511"/>
      <c r="J19" s="10"/>
    </row>
    <row r="20" spans="1:10" ht="25.5" customHeight="1" thickBot="1" x14ac:dyDescent="0.25">
      <c r="A20" s="74"/>
      <c r="B20" s="512"/>
      <c r="C20" s="513"/>
      <c r="D20" s="513"/>
      <c r="E20" s="513"/>
      <c r="F20" s="513"/>
      <c r="G20" s="513"/>
      <c r="H20" s="513"/>
      <c r="I20" s="514"/>
      <c r="J20" s="10"/>
    </row>
    <row r="21" spans="1:10" ht="25.5" customHeight="1" thickBot="1" x14ac:dyDescent="0.25">
      <c r="A21" s="74"/>
      <c r="B21" s="524" t="s">
        <v>50</v>
      </c>
      <c r="C21" s="525"/>
      <c r="D21" s="526"/>
      <c r="E21" s="515" t="s">
        <v>40</v>
      </c>
      <c r="F21" s="516"/>
      <c r="G21" s="516"/>
      <c r="H21" s="516"/>
      <c r="I21" s="517"/>
    </row>
    <row r="22" spans="1:10" ht="27.75" customHeight="1" thickBot="1" x14ac:dyDescent="0.25">
      <c r="A22" s="74"/>
      <c r="B22" s="527" t="s">
        <v>41</v>
      </c>
      <c r="C22" s="528"/>
      <c r="D22" s="529"/>
      <c r="E22" s="518" t="s">
        <v>42</v>
      </c>
      <c r="F22" s="519"/>
      <c r="G22" s="519"/>
      <c r="H22" s="519"/>
      <c r="I22" s="520"/>
    </row>
    <row r="23" spans="1:10" ht="25.5" customHeight="1" thickBot="1" x14ac:dyDescent="0.25">
      <c r="A23" s="9"/>
      <c r="B23" s="506" t="s">
        <v>43</v>
      </c>
      <c r="C23" s="507"/>
      <c r="D23" s="508"/>
      <c r="E23" s="521" t="s">
        <v>44</v>
      </c>
      <c r="F23" s="522"/>
      <c r="G23" s="522"/>
      <c r="H23" s="522"/>
      <c r="I23" s="523"/>
    </row>
    <row r="24" spans="1:10" ht="25.5" customHeight="1" thickBot="1" x14ac:dyDescent="0.25">
      <c r="A24" s="9"/>
      <c r="B24" s="500" t="s">
        <v>45</v>
      </c>
      <c r="C24" s="501"/>
      <c r="D24" s="502"/>
      <c r="E24" s="503" t="s">
        <v>46</v>
      </c>
      <c r="F24" s="504"/>
      <c r="G24" s="504"/>
      <c r="H24" s="504"/>
      <c r="I24" s="505"/>
    </row>
    <row r="25" spans="1:10" ht="25.5" customHeight="1" thickBot="1" x14ac:dyDescent="0.25">
      <c r="A25" s="9"/>
      <c r="B25" s="497" t="s">
        <v>47</v>
      </c>
      <c r="C25" s="498"/>
      <c r="D25" s="499"/>
      <c r="E25" s="494" t="s">
        <v>48</v>
      </c>
      <c r="F25" s="495"/>
      <c r="G25" s="495"/>
      <c r="H25" s="495"/>
      <c r="I25" s="496"/>
    </row>
    <row r="26" spans="1:10" ht="29.25" customHeight="1" thickBot="1" x14ac:dyDescent="0.25">
      <c r="A26" s="9"/>
      <c r="B26" s="491" t="s">
        <v>49</v>
      </c>
      <c r="C26" s="492"/>
      <c r="D26" s="493"/>
      <c r="E26" s="488" t="s">
        <v>105</v>
      </c>
      <c r="F26" s="489"/>
      <c r="G26" s="489"/>
      <c r="H26" s="489"/>
      <c r="I26" s="490"/>
    </row>
    <row r="27" spans="1:10" ht="25.5" customHeight="1" thickBot="1" x14ac:dyDescent="0.25">
      <c r="A27" s="9"/>
      <c r="E27" s="12"/>
      <c r="F27" s="12"/>
      <c r="G27" s="12"/>
      <c r="H27" s="12"/>
      <c r="I27" s="12"/>
    </row>
    <row r="28" spans="1:10" ht="25.5" customHeight="1" thickBot="1" x14ac:dyDescent="0.25">
      <c r="A28" s="9"/>
    </row>
    <row r="29" spans="1:10" ht="25.5" customHeight="1" thickBot="1" x14ac:dyDescent="0.25">
      <c r="A29" s="9"/>
    </row>
    <row r="30" spans="1:10" ht="25.5" customHeight="1" thickBot="1" x14ac:dyDescent="0.25">
      <c r="A30" s="9"/>
    </row>
    <row r="31" spans="1:10" ht="25.5" customHeight="1" thickBot="1" x14ac:dyDescent="0.25">
      <c r="A31" s="9"/>
    </row>
    <row r="32" spans="1:10" ht="25.5" customHeight="1" thickBot="1" x14ac:dyDescent="0.25">
      <c r="A32" s="9"/>
    </row>
    <row r="33" spans="1:9" ht="28.5" customHeight="1" thickBot="1" x14ac:dyDescent="0.25">
      <c r="A33" s="9"/>
    </row>
    <row r="34" spans="1:9" ht="25.5" customHeight="1" thickBot="1" x14ac:dyDescent="0.25">
      <c r="A34" s="9"/>
    </row>
    <row r="35" spans="1:9" ht="25.5" customHeight="1" thickBot="1" x14ac:dyDescent="0.25">
      <c r="A35" s="9"/>
      <c r="B35" s="13"/>
      <c r="C35" s="14"/>
      <c r="D35" s="14"/>
      <c r="E35" s="15"/>
      <c r="F35" s="16"/>
      <c r="G35" s="16"/>
      <c r="H35" s="10"/>
    </row>
    <row r="36" spans="1:9" ht="25.5" customHeight="1" thickBot="1" x14ac:dyDescent="0.25">
      <c r="A36" s="9"/>
      <c r="B36" s="13"/>
      <c r="C36" s="14"/>
      <c r="D36" s="14"/>
      <c r="E36" s="15"/>
      <c r="F36" s="16"/>
      <c r="G36" s="16"/>
      <c r="H36" s="10"/>
    </row>
    <row r="37" spans="1:9" ht="25.5" customHeight="1" thickBot="1" x14ac:dyDescent="0.25">
      <c r="A37" s="9"/>
      <c r="B37" s="13"/>
      <c r="C37" s="14"/>
      <c r="D37" s="14"/>
      <c r="E37" s="15"/>
      <c r="F37" s="16"/>
      <c r="G37" s="16"/>
      <c r="H37" s="10"/>
    </row>
    <row r="38" spans="1:9" ht="25.5" customHeight="1" thickBot="1" x14ac:dyDescent="0.25">
      <c r="A38" s="9"/>
      <c r="B38" s="13"/>
      <c r="C38" s="14"/>
      <c r="D38" s="14"/>
      <c r="E38" s="15"/>
      <c r="F38" s="16"/>
      <c r="G38" s="16"/>
      <c r="H38" s="11"/>
      <c r="I38" s="7"/>
    </row>
    <row r="39" spans="1:9" ht="25.5" customHeight="1" thickBot="1" x14ac:dyDescent="0.25">
      <c r="A39" s="9"/>
      <c r="B39" s="13"/>
      <c r="C39" s="14"/>
      <c r="D39" s="14"/>
      <c r="E39" s="15"/>
      <c r="F39" s="16"/>
      <c r="G39" s="16"/>
      <c r="H39" s="11"/>
      <c r="I39" s="7"/>
    </row>
    <row r="40" spans="1:9" ht="25.5" customHeight="1" thickBot="1" x14ac:dyDescent="0.25">
      <c r="A40" s="9"/>
      <c r="B40" s="13"/>
      <c r="C40" s="14"/>
      <c r="D40" s="14"/>
      <c r="E40" s="15"/>
      <c r="F40" s="16"/>
      <c r="G40" s="16"/>
      <c r="H40" s="11"/>
      <c r="I40" s="7"/>
    </row>
    <row r="41" spans="1:9" ht="25.5" customHeight="1" thickBot="1" x14ac:dyDescent="0.25">
      <c r="A41" s="9"/>
      <c r="B41" s="13"/>
      <c r="C41" s="14"/>
      <c r="D41" s="14"/>
      <c r="E41" s="15"/>
      <c r="F41" s="16"/>
      <c r="G41" s="16"/>
      <c r="H41" s="10"/>
    </row>
    <row r="42" spans="1:9" ht="25.5" customHeight="1" thickBot="1" x14ac:dyDescent="0.25">
      <c r="A42" s="9"/>
      <c r="B42" s="13"/>
      <c r="C42" s="14"/>
      <c r="D42" s="14"/>
      <c r="E42" s="15"/>
      <c r="F42" s="16"/>
      <c r="G42" s="16"/>
      <c r="H42" s="10"/>
    </row>
    <row r="43" spans="1:9" ht="25.5" customHeight="1" thickBot="1" x14ac:dyDescent="0.25">
      <c r="A43" s="9"/>
      <c r="B43" s="13"/>
      <c r="C43" s="14"/>
      <c r="D43" s="14"/>
      <c r="E43" s="15"/>
      <c r="F43" s="16"/>
      <c r="G43" s="16"/>
      <c r="H43" s="10"/>
    </row>
    <row r="44" spans="1:9" ht="25.5" customHeight="1" thickBot="1" x14ac:dyDescent="0.25">
      <c r="A44" s="9"/>
      <c r="B44" s="17"/>
      <c r="C44" s="16"/>
      <c r="D44" s="18"/>
      <c r="E44" s="19"/>
      <c r="F44" s="16"/>
      <c r="G44" s="16"/>
      <c r="H44" s="10"/>
    </row>
    <row r="45" spans="1:9" ht="25.5" customHeight="1" thickBot="1" x14ac:dyDescent="0.25">
      <c r="B45" s="12"/>
      <c r="C45" s="12"/>
      <c r="D45" s="12"/>
      <c r="E45" s="12"/>
      <c r="F45" s="12"/>
      <c r="G45" s="12"/>
    </row>
    <row r="46" spans="1:9" ht="25.5" customHeight="1" x14ac:dyDescent="0.2"/>
    <row r="47" spans="1:9" ht="25.5" customHeight="1" x14ac:dyDescent="0.2"/>
  </sheetData>
  <sheetProtection algorithmName="SHA-512" hashValue="LxM/xwboNCwnfwdlU9RB4ufYWuHyl4Bw5lyYfC3vIR1RViBCRZ5vGp+yHnLgREZhw1wOmJ6+vb4CvW9MNBFb4A==" saltValue="HlLAxl2A27apczc9wea7dw==" spinCount="100000" sheet="1" objects="1" scenarios="1"/>
  <mergeCells count="37">
    <mergeCell ref="A3:A5"/>
    <mergeCell ref="G3:H3"/>
    <mergeCell ref="G4:H4"/>
    <mergeCell ref="E26:I26"/>
    <mergeCell ref="B26:D26"/>
    <mergeCell ref="E25:I25"/>
    <mergeCell ref="B25:D25"/>
    <mergeCell ref="B24:D24"/>
    <mergeCell ref="E24:I24"/>
    <mergeCell ref="B23:D23"/>
    <mergeCell ref="B19:I20"/>
    <mergeCell ref="E21:I21"/>
    <mergeCell ref="E22:I22"/>
    <mergeCell ref="E23:I23"/>
    <mergeCell ref="B21:D21"/>
    <mergeCell ref="B22:D22"/>
    <mergeCell ref="A6:A18"/>
    <mergeCell ref="G8:I9"/>
    <mergeCell ref="B18:E18"/>
    <mergeCell ref="G18:H18"/>
    <mergeCell ref="G6:H6"/>
    <mergeCell ref="G7:H7"/>
    <mergeCell ref="G12:I13"/>
    <mergeCell ref="G14:H15"/>
    <mergeCell ref="G16:H16"/>
    <mergeCell ref="I14:I15"/>
    <mergeCell ref="B1:C1"/>
    <mergeCell ref="B2:C2"/>
    <mergeCell ref="D1:F1"/>
    <mergeCell ref="D2:F2"/>
    <mergeCell ref="H2:I2"/>
    <mergeCell ref="G5:H5"/>
    <mergeCell ref="G10:I11"/>
    <mergeCell ref="Q1:R2"/>
    <mergeCell ref="H1:I1"/>
    <mergeCell ref="K2:M2"/>
    <mergeCell ref="P1:P2"/>
  </mergeCells>
  <phoneticPr fontId="99" type="noConversion"/>
  <dataValidations count="5">
    <dataValidation type="decimal" allowBlank="1" showInputMessage="1" showErrorMessage="1" error="This cell requires you to enter the number of times this day repeats through the year." prompt="This is total number of occurences, which should be equal to your total number of instruction." sqref="E17" xr:uid="{00000000-0002-0000-0200-000000000000}">
      <formula1>0</formula1>
      <formula2>50</formula2>
    </dataValidation>
    <dataValidation type="decimal" allowBlank="1" showInputMessage="1" showErrorMessage="1" error="This cell requires you to enter the number of times this day repeats through the year." prompt="This is your total number of minutes of annualized assignable time." sqref="F17" xr:uid="{F9BC9054-622F-4084-BD1C-42E9D2526270}">
      <formula1>0</formula1>
      <formula2>50</formula2>
    </dataValidation>
    <dataValidation allowBlank="1" showInputMessage="1" showErrorMessage="1" prompt="This is the your total annualized instructional time." sqref="F18" xr:uid="{D4DADDC7-DF04-478E-8569-E669302D3FC1}"/>
    <dataValidation allowBlank="1" showInputMessage="1" showErrorMessage="1" prompt="This is the amount of assignable hours can can still be assigned to you." sqref="I18" xr:uid="{003A58EA-5D6B-4279-A39D-9064FD760C9A}"/>
    <dataValidation allowBlank="1" showInputMessage="1" showErrorMessage="1" prompt="This is the number of instructional hours that can still be assigned to you." sqref="G12:I13" xr:uid="{4D3865E6-149B-4C9C-AD5B-49E1FBC6CD94}"/>
  </dataValidations>
  <hyperlinks>
    <hyperlink ref="B6" location="'Mon-Day 1'!A1" display="Monday  |  Day 1" xr:uid="{00000000-0004-0000-0200-000000000000}"/>
    <hyperlink ref="B7" location="'Tue-Day 2'!A1" display="Tuesday  |  Day 2" xr:uid="{00000000-0004-0000-0200-000001000000}"/>
    <hyperlink ref="B8" location="'Wed-Day 3'!A1" display="Wednesday  |  Day 3" xr:uid="{00000000-0004-0000-0200-000002000000}"/>
    <hyperlink ref="B9" location="'Thu-Day 4'!A1" display="Thursday  |  Day 4" xr:uid="{00000000-0004-0000-0200-000003000000}"/>
    <hyperlink ref="B10" location="'Fri-Day 5'!A1" display="Friday  |  Day 5" xr:uid="{00000000-0004-0000-0200-000004000000}"/>
    <hyperlink ref="B11" location="'Day 6'!A1" display="Day 6" xr:uid="{00000000-0004-0000-0200-000005000000}"/>
    <hyperlink ref="E21" location="September!ColumnTitle1" display="September" xr:uid="{00000000-0004-0000-0200-000006000000}"/>
    <hyperlink ref="B21" location="August!Print_Titles" display="August" xr:uid="{00000000-0004-0000-0200-000007000000}"/>
    <hyperlink ref="C21" location="August!Print_Titles" display="August!Print_Titles" xr:uid="{00000000-0004-0000-0200-000008000000}"/>
    <hyperlink ref="D21" location="August!Print_Titles" display="August!Print_Titles" xr:uid="{00000000-0004-0000-0200-000009000000}"/>
    <hyperlink ref="F21" location="September!ColumnTitle1" display="September!ColumnTitle1" xr:uid="{00000000-0004-0000-0200-00000A000000}"/>
    <hyperlink ref="G21" location="September!ColumnTitle1" display="September!ColumnTitle1" xr:uid="{00000000-0004-0000-0200-00000B000000}"/>
    <hyperlink ref="H21" location="September!ColumnTitle1" display="September!ColumnTitle1" xr:uid="{00000000-0004-0000-0200-00000C000000}"/>
    <hyperlink ref="I21" location="September!ColumnTitle1" display="September!ColumnTitle1" xr:uid="{00000000-0004-0000-0200-00000D000000}"/>
    <hyperlink ref="B22" location="October!A1" display="October" xr:uid="{00000000-0004-0000-0200-00000E000000}"/>
    <hyperlink ref="C22" location="October!A1" display="October!A1" xr:uid="{00000000-0004-0000-0200-00000F000000}"/>
    <hyperlink ref="D22" location="October!A1" display="October!A1" xr:uid="{00000000-0004-0000-0200-000010000000}"/>
    <hyperlink ref="E22" location="November!A1" display="November" xr:uid="{00000000-0004-0000-0200-000011000000}"/>
    <hyperlink ref="F22" location="November!A1" display="November!A1" xr:uid="{00000000-0004-0000-0200-000012000000}"/>
    <hyperlink ref="G22" location="November!A1" display="November!A1" xr:uid="{00000000-0004-0000-0200-000013000000}"/>
    <hyperlink ref="H22" location="November!A1" display="November!A1" xr:uid="{00000000-0004-0000-0200-000014000000}"/>
    <hyperlink ref="I22" location="November!A1" display="November!A1" xr:uid="{00000000-0004-0000-0200-000015000000}"/>
    <hyperlink ref="B23" location="December!A1" display="December" xr:uid="{00000000-0004-0000-0200-000016000000}"/>
    <hyperlink ref="C23" location="December!A1" display="December!A1" xr:uid="{00000000-0004-0000-0200-000017000000}"/>
    <hyperlink ref="D23" location="December!A1" display="December!A1" xr:uid="{00000000-0004-0000-0200-000018000000}"/>
    <hyperlink ref="E23" location="January!A1" display="January" xr:uid="{00000000-0004-0000-0200-000019000000}"/>
    <hyperlink ref="F23" location="January!A1" display="January!A1" xr:uid="{00000000-0004-0000-0200-00001A000000}"/>
    <hyperlink ref="G23" location="January!A1" display="January!A1" xr:uid="{00000000-0004-0000-0200-00001B000000}"/>
    <hyperlink ref="H23" location="January!A1" display="January!A1" xr:uid="{00000000-0004-0000-0200-00001C000000}"/>
    <hyperlink ref="I23" location="January!A1" display="January!A1" xr:uid="{00000000-0004-0000-0200-00001D000000}"/>
    <hyperlink ref="B24" location="February!A1" display="February" xr:uid="{00000000-0004-0000-0200-00001E000000}"/>
    <hyperlink ref="C24" location="February!A1" display="February!A1" xr:uid="{00000000-0004-0000-0200-00001F000000}"/>
    <hyperlink ref="D24" location="February!A1" display="February!A1" xr:uid="{00000000-0004-0000-0200-000020000000}"/>
    <hyperlink ref="E24" location="March!A1" display="March" xr:uid="{00000000-0004-0000-0200-000021000000}"/>
    <hyperlink ref="F24" location="March!A1" display="March!A1" xr:uid="{00000000-0004-0000-0200-000022000000}"/>
    <hyperlink ref="G24" location="March!A1" display="March!A1" xr:uid="{00000000-0004-0000-0200-000023000000}"/>
    <hyperlink ref="H24" location="March!A1" display="March!A1" xr:uid="{00000000-0004-0000-0200-000024000000}"/>
    <hyperlink ref="I24" location="March!A1" display="March!A1" xr:uid="{00000000-0004-0000-0200-000025000000}"/>
    <hyperlink ref="B25" location="April!A1" display="April" xr:uid="{00000000-0004-0000-0200-000026000000}"/>
    <hyperlink ref="C25" location="April!A1" display="April!A1" xr:uid="{00000000-0004-0000-0200-000027000000}"/>
    <hyperlink ref="D25" location="April!A1" display="April!A1" xr:uid="{00000000-0004-0000-0200-000028000000}"/>
    <hyperlink ref="E25" location="May!A1" display="May" xr:uid="{00000000-0004-0000-0200-000029000000}"/>
    <hyperlink ref="F25" location="May!A1" display="May!A1" xr:uid="{00000000-0004-0000-0200-00002A000000}"/>
    <hyperlink ref="G25" location="May!A1" display="May!A1" xr:uid="{00000000-0004-0000-0200-00002B000000}"/>
    <hyperlink ref="H25" location="May!A1" display="May!A1" xr:uid="{00000000-0004-0000-0200-00002C000000}"/>
    <hyperlink ref="I25" location="May!A1" display="May!A1" xr:uid="{00000000-0004-0000-0200-00002D000000}"/>
    <hyperlink ref="B26" location="June!A1" display="June" xr:uid="{00000000-0004-0000-0200-00002E000000}"/>
    <hyperlink ref="C26" location="June!A1" display="June!A1" xr:uid="{00000000-0004-0000-0200-00002F000000}"/>
    <hyperlink ref="D26" location="June!A1" display="June!A1" xr:uid="{00000000-0004-0000-0200-000030000000}"/>
    <hyperlink ref="B15" location="'Early Dismissal 1'!A1" display="Early Dismissal 1" xr:uid="{00000000-0004-0000-0200-000031000000}"/>
    <hyperlink ref="B16" location="'Early Dismissal 2'!A1" display="Early Dismissal 2" xr:uid="{00000000-0004-0000-0200-000032000000}"/>
    <hyperlink ref="B12" location="'Extra Day A'!A1" display="Extra Day A" xr:uid="{00000000-0004-0000-0200-000033000000}"/>
    <hyperlink ref="B13" location="'Extra Day B'!A1" display="Extra Day B" xr:uid="{00000000-0004-0000-0200-000034000000}"/>
    <hyperlink ref="B14" location="'Extra Day C'!A1" display="Extra Day C" xr:uid="{00000000-0004-0000-0200-000035000000}"/>
    <hyperlink ref="B21:D21" location="August!A1" display="August" xr:uid="{00000000-0004-0000-0200-000036000000}"/>
    <hyperlink ref="E21:I21" location="September!A1" display="September" xr:uid="{00000000-0004-0000-0200-000037000000}"/>
    <hyperlink ref="B22:D22" location="October!A1" display="October" xr:uid="{00000000-0004-0000-0200-000038000000}"/>
    <hyperlink ref="E22:I22" location="November!A1" display="November" xr:uid="{00000000-0004-0000-0200-000039000000}"/>
    <hyperlink ref="B23:D23" location="December!A1" display="December" xr:uid="{00000000-0004-0000-0200-00003A000000}"/>
    <hyperlink ref="E23:I23" location="January!A1" display="January" xr:uid="{00000000-0004-0000-0200-00003B000000}"/>
    <hyperlink ref="B24:D24" location="February!A1" display="February" xr:uid="{00000000-0004-0000-0200-00003C000000}"/>
    <hyperlink ref="E24:I24" location="March!A1" display="March" xr:uid="{00000000-0004-0000-0200-00003D000000}"/>
    <hyperlink ref="B25:D25" location="April!A1" display="April" xr:uid="{00000000-0004-0000-0200-00003E000000}"/>
    <hyperlink ref="E25:I25" location="May!A1" display="May" xr:uid="{00000000-0004-0000-0200-00003F000000}"/>
    <hyperlink ref="B26:D26" location="June!A1" display="June" xr:uid="{00000000-0004-0000-0200-000040000000}"/>
    <hyperlink ref="E26" location="November!A1" display="November" xr:uid="{00000000-0004-0000-0200-000041000000}"/>
    <hyperlink ref="F26" location="November!A1" display="November!A1" xr:uid="{00000000-0004-0000-0200-000042000000}"/>
    <hyperlink ref="G26" location="November!A1" display="November!A1" xr:uid="{00000000-0004-0000-0200-000043000000}"/>
    <hyperlink ref="H26" location="November!A1" display="November!A1" xr:uid="{00000000-0004-0000-0200-000044000000}"/>
    <hyperlink ref="I26" location="November!A1" display="November!A1" xr:uid="{00000000-0004-0000-0200-000045000000}"/>
    <hyperlink ref="E26:I26" location="July!A1" display="July" xr:uid="{00000000-0004-0000-0200-000046000000}"/>
  </hyperlinks>
  <printOptions horizontalCentered="1"/>
  <pageMargins left="0.25" right="0.25" top="0.75" bottom="0.75" header="0.3" footer="0.3"/>
  <pageSetup scale="3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0.14999847407452621"/>
    <pageSetUpPr autoPageBreaks="0" fitToPage="1"/>
  </sheetPr>
  <dimension ref="A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F11" sqref="F11"/>
    </sheetView>
  </sheetViews>
  <sheetFormatPr defaultColWidth="8.875" defaultRowHeight="25.5" customHeight="1" thickBottom="1" x14ac:dyDescent="0.25"/>
  <cols>
    <col min="1" max="1" width="2.125" customWidth="1"/>
    <col min="2" max="2" width="21.875" customWidth="1"/>
    <col min="3" max="3" width="16.5" customWidth="1"/>
    <col min="4" max="4" width="17.875" customWidth="1"/>
    <col min="5" max="5" width="17.125" customWidth="1"/>
    <col min="6" max="6" width="15.875" customWidth="1"/>
    <col min="7" max="7" width="10.875" customWidth="1"/>
    <col min="8" max="8" width="12.125" customWidth="1"/>
    <col min="9" max="9" width="16.125" customWidth="1"/>
    <col min="10" max="10" width="18.875" customWidth="1"/>
    <col min="11" max="11" width="2.125" customWidth="1"/>
  </cols>
  <sheetData>
    <row r="1" spans="1:11" ht="61.5" customHeight="1" thickBot="1" x14ac:dyDescent="0.5">
      <c r="B1" s="37" t="s">
        <v>23</v>
      </c>
      <c r="C1" s="1"/>
      <c r="D1" s="20"/>
      <c r="E1" s="32" t="s">
        <v>62</v>
      </c>
      <c r="F1" s="33">
        <f>C2+F2</f>
        <v>0</v>
      </c>
      <c r="G1" s="532"/>
      <c r="H1" s="533"/>
      <c r="I1" s="82"/>
    </row>
    <row r="2" spans="1:11" ht="70.5" customHeight="1" thickBot="1" x14ac:dyDescent="0.25">
      <c r="A2" s="9"/>
      <c r="B2" s="23" t="s">
        <v>51</v>
      </c>
      <c r="C2" s="26">
        <f>C40</f>
        <v>0</v>
      </c>
      <c r="D2" s="24" t="s">
        <v>19</v>
      </c>
      <c r="E2" s="25" t="s">
        <v>52</v>
      </c>
      <c r="F2" s="27">
        <f>E40</f>
        <v>0</v>
      </c>
      <c r="G2" s="530" t="s">
        <v>19</v>
      </c>
      <c r="H2" s="531"/>
      <c r="I2" s="21"/>
      <c r="J2" s="3"/>
    </row>
    <row r="3" spans="1:11" ht="32.25" customHeight="1" thickBot="1" x14ac:dyDescent="0.25">
      <c r="B3" s="34" t="s">
        <v>3</v>
      </c>
      <c r="C3" s="35" t="s">
        <v>1</v>
      </c>
      <c r="D3" s="35" t="s">
        <v>2</v>
      </c>
      <c r="E3" s="35" t="s">
        <v>17</v>
      </c>
      <c r="F3" s="75" t="s">
        <v>32</v>
      </c>
      <c r="G3" s="36" t="s">
        <v>90</v>
      </c>
      <c r="H3" s="90" t="s">
        <v>59</v>
      </c>
      <c r="I3" s="2"/>
      <c r="J3" s="3"/>
    </row>
    <row r="4" spans="1:11" ht="25.5" customHeight="1" thickBot="1" x14ac:dyDescent="0.25">
      <c r="B4" s="76" t="s">
        <v>85</v>
      </c>
      <c r="C4" s="60"/>
      <c r="D4" s="60"/>
      <c r="E4" s="65">
        <f t="shared" ref="E4:E13" si="0">IFERROR((D4-C4)*24*60,0)</f>
        <v>0</v>
      </c>
      <c r="F4" s="69"/>
      <c r="G4" s="69"/>
      <c r="H4" s="91"/>
      <c r="I4" s="4"/>
      <c r="J4" s="5"/>
      <c r="K4" t="s">
        <v>0</v>
      </c>
    </row>
    <row r="5" spans="1:11" ht="25.5" customHeight="1" thickBot="1" x14ac:dyDescent="0.25">
      <c r="B5" s="77" t="s">
        <v>89</v>
      </c>
      <c r="C5" s="61"/>
      <c r="D5" s="61"/>
      <c r="E5" s="65">
        <f t="shared" si="0"/>
        <v>0</v>
      </c>
      <c r="F5" s="69"/>
      <c r="G5" s="69"/>
      <c r="H5" s="91"/>
      <c r="I5" s="88"/>
      <c r="J5" s="6"/>
      <c r="K5" t="s">
        <v>0</v>
      </c>
    </row>
    <row r="6" spans="1:11" ht="25.5" customHeight="1" thickBot="1" x14ac:dyDescent="0.25">
      <c r="B6" s="78" t="s">
        <v>4</v>
      </c>
      <c r="C6" s="59"/>
      <c r="D6" s="59"/>
      <c r="E6" s="64">
        <f t="shared" si="0"/>
        <v>0</v>
      </c>
      <c r="F6" s="70">
        <f>E6</f>
        <v>0</v>
      </c>
      <c r="G6" s="85"/>
      <c r="H6" s="92"/>
      <c r="I6" s="11"/>
      <c r="J6" s="7"/>
    </row>
    <row r="7" spans="1:11" ht="25.5" customHeight="1" thickBot="1" x14ac:dyDescent="0.25">
      <c r="B7" s="77" t="s">
        <v>7</v>
      </c>
      <c r="C7" s="61"/>
      <c r="D7" s="61"/>
      <c r="E7" s="65">
        <f t="shared" si="0"/>
        <v>0</v>
      </c>
      <c r="F7" s="69"/>
      <c r="G7" s="69"/>
      <c r="H7" s="91"/>
      <c r="I7" s="11"/>
      <c r="J7" s="7"/>
    </row>
    <row r="8" spans="1:11" ht="25.5" customHeight="1" thickBot="1" x14ac:dyDescent="0.25">
      <c r="B8" s="78" t="s">
        <v>5</v>
      </c>
      <c r="C8" s="59"/>
      <c r="D8" s="59"/>
      <c r="E8" s="64">
        <f t="shared" si="0"/>
        <v>0</v>
      </c>
      <c r="F8" s="70">
        <f>E8</f>
        <v>0</v>
      </c>
      <c r="G8" s="85"/>
      <c r="H8" s="92"/>
      <c r="I8" s="89"/>
      <c r="J8" s="7"/>
    </row>
    <row r="9" spans="1:11" ht="25.5" customHeight="1" thickBot="1" x14ac:dyDescent="0.25">
      <c r="B9" s="77" t="s">
        <v>7</v>
      </c>
      <c r="C9" s="61"/>
      <c r="D9" s="61"/>
      <c r="E9" s="65">
        <f t="shared" si="0"/>
        <v>0</v>
      </c>
      <c r="F9" s="69"/>
      <c r="G9" s="69"/>
      <c r="H9" s="91"/>
      <c r="I9" s="11"/>
      <c r="J9" s="7"/>
    </row>
    <row r="10" spans="1:11" ht="25.5" customHeight="1" thickBot="1" x14ac:dyDescent="0.25">
      <c r="B10" s="78" t="s">
        <v>6</v>
      </c>
      <c r="C10" s="59"/>
      <c r="D10" s="59"/>
      <c r="E10" s="64">
        <f t="shared" si="0"/>
        <v>0</v>
      </c>
      <c r="F10" s="70">
        <f>E10</f>
        <v>0</v>
      </c>
      <c r="G10" s="85"/>
      <c r="H10" s="92"/>
      <c r="I10" s="11"/>
      <c r="J10" s="7"/>
    </row>
    <row r="11" spans="1:11" ht="25.5" customHeight="1" thickBot="1" x14ac:dyDescent="0.25">
      <c r="B11" s="77" t="s">
        <v>7</v>
      </c>
      <c r="C11" s="61"/>
      <c r="D11" s="61"/>
      <c r="E11" s="65">
        <f t="shared" si="0"/>
        <v>0</v>
      </c>
      <c r="F11" s="69"/>
      <c r="G11" s="69"/>
      <c r="H11" s="91"/>
      <c r="I11" s="11"/>
      <c r="J11" s="7"/>
    </row>
    <row r="12" spans="1:11" ht="36" customHeight="1" thickBot="1" x14ac:dyDescent="0.25">
      <c r="B12" s="77" t="s">
        <v>86</v>
      </c>
      <c r="C12" s="61"/>
      <c r="D12" s="61"/>
      <c r="E12" s="65">
        <f t="shared" si="0"/>
        <v>0</v>
      </c>
      <c r="F12" s="69"/>
      <c r="G12" s="69"/>
      <c r="H12" s="91"/>
      <c r="I12" s="11"/>
      <c r="J12" s="7"/>
    </row>
    <row r="13" spans="1:11" ht="25.5" customHeight="1" thickBot="1" x14ac:dyDescent="0.25">
      <c r="B13" s="77" t="s">
        <v>7</v>
      </c>
      <c r="C13" s="61"/>
      <c r="D13" s="61"/>
      <c r="E13" s="65">
        <f t="shared" si="0"/>
        <v>0</v>
      </c>
      <c r="F13" s="69"/>
      <c r="G13" s="69"/>
      <c r="H13" s="91"/>
      <c r="I13" s="11"/>
      <c r="J13" s="7"/>
    </row>
    <row r="14" spans="1:11" ht="25.5" customHeight="1" thickBot="1" x14ac:dyDescent="0.25">
      <c r="B14" s="78" t="s">
        <v>8</v>
      </c>
      <c r="C14" s="59"/>
      <c r="D14" s="59"/>
      <c r="E14" s="64">
        <f>IFERROR((D14-C14)*24*60,0)</f>
        <v>0</v>
      </c>
      <c r="F14" s="70">
        <f>E14</f>
        <v>0</v>
      </c>
      <c r="G14" s="85"/>
      <c r="H14" s="92"/>
      <c r="I14" s="11"/>
      <c r="J14" s="7"/>
    </row>
    <row r="15" spans="1:11" ht="25.5" customHeight="1" thickBot="1" x14ac:dyDescent="0.25">
      <c r="B15" s="77" t="s">
        <v>7</v>
      </c>
      <c r="C15" s="61"/>
      <c r="D15" s="61"/>
      <c r="E15" s="65">
        <f>IFERROR((D15-C15)*24*60,0)</f>
        <v>0</v>
      </c>
      <c r="F15" s="69"/>
      <c r="G15" s="69"/>
      <c r="H15" s="91"/>
      <c r="I15" s="11"/>
      <c r="J15" s="7"/>
    </row>
    <row r="16" spans="1:11" ht="25.5" customHeight="1" thickBot="1" x14ac:dyDescent="0.25">
      <c r="B16" s="78" t="s">
        <v>87</v>
      </c>
      <c r="C16" s="59"/>
      <c r="D16" s="59"/>
      <c r="E16" s="64">
        <f>IFERROR((D16-C16)*24*60,0)</f>
        <v>0</v>
      </c>
      <c r="F16" s="70">
        <f>E16</f>
        <v>0</v>
      </c>
      <c r="G16" s="85"/>
      <c r="H16" s="92"/>
      <c r="I16" s="11"/>
      <c r="J16" s="7"/>
    </row>
    <row r="17" spans="2:10" ht="25.5" customHeight="1" thickBot="1" x14ac:dyDescent="0.25">
      <c r="B17" s="77" t="s">
        <v>7</v>
      </c>
      <c r="C17" s="61"/>
      <c r="D17" s="61"/>
      <c r="E17" s="65">
        <f t="shared" ref="E17:E35" si="1">IFERROR((D17-C17)*24*60,0)</f>
        <v>0</v>
      </c>
      <c r="F17" s="69"/>
      <c r="G17" s="69"/>
      <c r="H17" s="91"/>
      <c r="I17" s="11"/>
      <c r="J17" s="7"/>
    </row>
    <row r="18" spans="2:10" ht="25.5" customHeight="1" thickBot="1" x14ac:dyDescent="0.25">
      <c r="B18" s="77" t="s">
        <v>10</v>
      </c>
      <c r="C18" s="61"/>
      <c r="D18" s="61"/>
      <c r="E18" s="65">
        <f t="shared" si="1"/>
        <v>0</v>
      </c>
      <c r="F18" s="69"/>
      <c r="G18" s="69"/>
      <c r="H18" s="91"/>
      <c r="I18" s="10"/>
    </row>
    <row r="19" spans="2:10" ht="36" customHeight="1" thickBot="1" x14ac:dyDescent="0.25">
      <c r="B19" s="77" t="s">
        <v>18</v>
      </c>
      <c r="C19" s="61"/>
      <c r="D19" s="61"/>
      <c r="E19" s="65">
        <f t="shared" si="1"/>
        <v>0</v>
      </c>
      <c r="F19" s="69"/>
      <c r="G19" s="69"/>
      <c r="H19" s="91"/>
      <c r="I19" s="10"/>
    </row>
    <row r="20" spans="2:10" ht="25.5" customHeight="1" thickBot="1" x14ac:dyDescent="0.25">
      <c r="B20" s="77" t="s">
        <v>7</v>
      </c>
      <c r="C20" s="61"/>
      <c r="D20" s="61"/>
      <c r="E20" s="65">
        <f t="shared" si="1"/>
        <v>0</v>
      </c>
      <c r="F20" s="69"/>
      <c r="G20" s="69"/>
      <c r="H20" s="91"/>
      <c r="I20" s="10"/>
    </row>
    <row r="21" spans="2:10" ht="25.5" customHeight="1" thickBot="1" x14ac:dyDescent="0.25">
      <c r="B21" s="78" t="s">
        <v>9</v>
      </c>
      <c r="C21" s="59"/>
      <c r="D21" s="59"/>
      <c r="E21" s="64">
        <f t="shared" si="1"/>
        <v>0</v>
      </c>
      <c r="F21" s="70">
        <f>E21</f>
        <v>0</v>
      </c>
      <c r="G21" s="85"/>
      <c r="H21" s="92"/>
      <c r="I21" s="10"/>
    </row>
    <row r="22" spans="2:10" ht="25.5" customHeight="1" thickBot="1" x14ac:dyDescent="0.25">
      <c r="B22" s="77" t="s">
        <v>7</v>
      </c>
      <c r="C22" s="61"/>
      <c r="D22" s="61"/>
      <c r="E22" s="65">
        <f t="shared" si="1"/>
        <v>0</v>
      </c>
      <c r="F22" s="69"/>
      <c r="G22" s="69"/>
      <c r="H22" s="91"/>
      <c r="I22" s="10"/>
    </row>
    <row r="23" spans="2:10" ht="29.25" customHeight="1" thickBot="1" x14ac:dyDescent="0.25">
      <c r="B23" s="77" t="s">
        <v>10</v>
      </c>
      <c r="C23" s="61"/>
      <c r="D23" s="61"/>
      <c r="E23" s="65">
        <f t="shared" si="1"/>
        <v>0</v>
      </c>
      <c r="F23" s="69"/>
      <c r="G23" s="69"/>
      <c r="H23" s="91"/>
      <c r="I23" s="10"/>
    </row>
    <row r="24" spans="2:10" ht="36" customHeight="1" thickBot="1" x14ac:dyDescent="0.25">
      <c r="B24" s="77" t="s">
        <v>18</v>
      </c>
      <c r="C24" s="61"/>
      <c r="D24" s="61"/>
      <c r="E24" s="65">
        <f t="shared" si="1"/>
        <v>0</v>
      </c>
      <c r="F24" s="69"/>
      <c r="G24" s="69"/>
      <c r="H24" s="91"/>
      <c r="I24" s="10"/>
    </row>
    <row r="25" spans="2:10" ht="25.5" customHeight="1" thickBot="1" x14ac:dyDescent="0.25">
      <c r="B25" s="77" t="s">
        <v>7</v>
      </c>
      <c r="C25" s="61"/>
      <c r="D25" s="61"/>
      <c r="E25" s="65">
        <f t="shared" si="1"/>
        <v>0</v>
      </c>
      <c r="F25" s="69"/>
      <c r="G25" s="69"/>
      <c r="H25" s="91"/>
      <c r="I25" s="10"/>
    </row>
    <row r="26" spans="2:10" ht="25.5" customHeight="1" thickBot="1" x14ac:dyDescent="0.25">
      <c r="B26" s="78" t="s">
        <v>11</v>
      </c>
      <c r="C26" s="59"/>
      <c r="D26" s="59"/>
      <c r="E26" s="64">
        <f t="shared" si="1"/>
        <v>0</v>
      </c>
      <c r="F26" s="70">
        <f>E26</f>
        <v>0</v>
      </c>
      <c r="G26" s="85"/>
      <c r="H26" s="92"/>
      <c r="I26" s="10"/>
    </row>
    <row r="27" spans="2:10" ht="25.5" customHeight="1" thickBot="1" x14ac:dyDescent="0.25">
      <c r="B27" s="77" t="s">
        <v>7</v>
      </c>
      <c r="C27" s="61"/>
      <c r="D27" s="61"/>
      <c r="E27" s="65">
        <f t="shared" si="1"/>
        <v>0</v>
      </c>
      <c r="F27" s="69"/>
      <c r="G27" s="69"/>
      <c r="H27" s="91"/>
      <c r="I27" s="10"/>
    </row>
    <row r="28" spans="2:10" ht="36" customHeight="1" thickBot="1" x14ac:dyDescent="0.25">
      <c r="B28" s="77" t="s">
        <v>16</v>
      </c>
      <c r="C28" s="61"/>
      <c r="D28" s="61"/>
      <c r="E28" s="65">
        <f t="shared" si="1"/>
        <v>0</v>
      </c>
      <c r="F28" s="69"/>
      <c r="G28" s="69"/>
      <c r="H28" s="91"/>
      <c r="I28" s="10"/>
    </row>
    <row r="29" spans="2:10" ht="25.5" customHeight="1" thickBot="1" x14ac:dyDescent="0.25">
      <c r="B29" s="77" t="s">
        <v>7</v>
      </c>
      <c r="C29" s="61"/>
      <c r="D29" s="61"/>
      <c r="E29" s="65">
        <f t="shared" si="1"/>
        <v>0</v>
      </c>
      <c r="F29" s="69"/>
      <c r="G29" s="69"/>
      <c r="H29" s="91"/>
      <c r="I29" s="10"/>
    </row>
    <row r="30" spans="2:10" ht="28.5" customHeight="1" thickBot="1" x14ac:dyDescent="0.25">
      <c r="B30" s="78" t="s">
        <v>12</v>
      </c>
      <c r="C30" s="59"/>
      <c r="D30" s="59"/>
      <c r="E30" s="64">
        <f t="shared" si="1"/>
        <v>0</v>
      </c>
      <c r="F30" s="70">
        <f>E30</f>
        <v>0</v>
      </c>
      <c r="G30" s="85"/>
      <c r="H30" s="92"/>
      <c r="I30" s="10"/>
    </row>
    <row r="31" spans="2:10" ht="25.5" customHeight="1" thickBot="1" x14ac:dyDescent="0.25">
      <c r="B31" s="77" t="s">
        <v>7</v>
      </c>
      <c r="C31" s="61"/>
      <c r="D31" s="61"/>
      <c r="E31" s="65">
        <f t="shared" si="1"/>
        <v>0</v>
      </c>
      <c r="F31" s="69"/>
      <c r="G31" s="69"/>
      <c r="H31" s="91"/>
      <c r="I31" s="10"/>
    </row>
    <row r="32" spans="2:10" ht="25.5" customHeight="1" thickBot="1" x14ac:dyDescent="0.25">
      <c r="B32" s="78" t="s">
        <v>13</v>
      </c>
      <c r="C32" s="59"/>
      <c r="D32" s="59"/>
      <c r="E32" s="64">
        <f t="shared" si="1"/>
        <v>0</v>
      </c>
      <c r="F32" s="70">
        <f>E32</f>
        <v>0</v>
      </c>
      <c r="G32" s="85"/>
      <c r="H32" s="92"/>
      <c r="I32" s="10"/>
    </row>
    <row r="33" spans="2:10" ht="25.5" customHeight="1" thickBot="1" x14ac:dyDescent="0.25">
      <c r="B33" s="77" t="s">
        <v>7</v>
      </c>
      <c r="C33" s="61"/>
      <c r="D33" s="61"/>
      <c r="E33" s="65">
        <f t="shared" si="1"/>
        <v>0</v>
      </c>
      <c r="F33" s="69"/>
      <c r="G33" s="69"/>
      <c r="H33" s="91"/>
      <c r="I33" s="10"/>
    </row>
    <row r="34" spans="2:10" ht="25.5" customHeight="1" thickBot="1" x14ac:dyDescent="0.25">
      <c r="B34" s="78" t="s">
        <v>14</v>
      </c>
      <c r="C34" s="59"/>
      <c r="D34" s="59"/>
      <c r="E34" s="64">
        <f t="shared" si="1"/>
        <v>0</v>
      </c>
      <c r="F34" s="70">
        <f>E34</f>
        <v>0</v>
      </c>
      <c r="G34" s="85"/>
      <c r="H34" s="92"/>
      <c r="I34" s="10"/>
    </row>
    <row r="35" spans="2:10" ht="25.5" customHeight="1" thickBot="1" x14ac:dyDescent="0.25">
      <c r="B35" s="77" t="s">
        <v>7</v>
      </c>
      <c r="C35" s="61"/>
      <c r="D35" s="61"/>
      <c r="E35" s="65">
        <f t="shared" si="1"/>
        <v>0</v>
      </c>
      <c r="F35" s="69"/>
      <c r="G35" s="69"/>
      <c r="H35" s="91"/>
      <c r="I35" s="11"/>
      <c r="J35" s="7"/>
    </row>
    <row r="36" spans="2:10" ht="36" customHeight="1" thickBot="1" x14ac:dyDescent="0.25">
      <c r="B36" s="78" t="s">
        <v>91</v>
      </c>
      <c r="C36" s="59"/>
      <c r="D36" s="59"/>
      <c r="E36" s="64">
        <f t="shared" ref="E36:E37" si="2">IFERROR((D36-C36)*24*60,0)</f>
        <v>0</v>
      </c>
      <c r="F36" s="70">
        <f>E36</f>
        <v>0</v>
      </c>
      <c r="G36" s="85"/>
      <c r="H36" s="92"/>
      <c r="I36" s="11"/>
      <c r="J36" s="7"/>
    </row>
    <row r="37" spans="2:10" ht="29.25" customHeight="1" thickBot="1" x14ac:dyDescent="0.25">
      <c r="B37" s="77" t="s">
        <v>7</v>
      </c>
      <c r="C37" s="61"/>
      <c r="D37" s="61"/>
      <c r="E37" s="65">
        <f t="shared" si="2"/>
        <v>0</v>
      </c>
      <c r="F37" s="69"/>
      <c r="G37" s="69"/>
      <c r="H37" s="91"/>
      <c r="I37" s="11"/>
      <c r="J37" s="7"/>
    </row>
    <row r="38" spans="2:10" ht="48.75" customHeight="1" thickBot="1" x14ac:dyDescent="0.25">
      <c r="B38" s="79" t="s">
        <v>15</v>
      </c>
      <c r="C38" s="62"/>
      <c r="D38" s="62"/>
      <c r="E38" s="66">
        <f>IFERROR((D38-C38)*24*60,0)</f>
        <v>0</v>
      </c>
      <c r="F38" s="86"/>
      <c r="G38" s="86"/>
      <c r="H38" s="93"/>
      <c r="I38" s="10"/>
    </row>
    <row r="39" spans="2:10" ht="25.5" customHeight="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8.75" customHeight="1" thickBot="1" x14ac:dyDescent="0.25">
      <c r="B40" s="29" t="s">
        <v>60</v>
      </c>
      <c r="C40" s="58">
        <f>F39</f>
        <v>0</v>
      </c>
      <c r="D40" s="22" t="s">
        <v>61</v>
      </c>
      <c r="E40" s="68">
        <f>G39+H39</f>
        <v>0</v>
      </c>
      <c r="F40" s="69"/>
      <c r="G40" s="69"/>
      <c r="H40" s="69"/>
    </row>
  </sheetData>
  <sheetProtection algorithmName="SHA-512" hashValue="wZugIYWIHAeB/IgCFQ1s5snpYYJ5fWRjKOJlPVXUR+Oc1z5UF0VbA5+4+x5EEtC2oWeIkSeo0pZrjoxJd4rsfw==" saltValue="jsUs8psz0gGw9/lNfVuXvA==" spinCount="100000" sheet="1" objects="1" scenarios="1"/>
  <mergeCells count="2">
    <mergeCell ref="G2:H2"/>
    <mergeCell ref="G1:H1"/>
  </mergeCells>
  <phoneticPr fontId="99" type="noConversion"/>
  <dataValidations count="4">
    <dataValidation allowBlank="1" showInputMessage="1" showErrorMessage="1" prompt="adsfa" sqref="I1" xr:uid="{00000000-0002-0000-03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3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3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300-000003000000}">
      <formula1>0</formula1>
      <formula2>120</formula2>
    </dataValidation>
  </dataValidations>
  <printOptions horizontalCentered="1"/>
  <pageMargins left="0.25" right="0.25" top="0.75" bottom="0.75" header="0.3" footer="0.3"/>
  <pageSetup scale="51"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D7" sqref="D7"/>
    </sheetView>
  </sheetViews>
  <sheetFormatPr defaultColWidth="8.875" defaultRowHeight="25.5" customHeight="1" thickBottom="1" x14ac:dyDescent="0.25"/>
  <cols>
    <col min="1" max="1" width="2.125" customWidth="1"/>
    <col min="2" max="2" width="22.125" customWidth="1"/>
    <col min="3" max="3" width="13.875" customWidth="1"/>
    <col min="4" max="5" width="18" customWidth="1"/>
    <col min="6" max="6" width="16.875" customWidth="1"/>
    <col min="7" max="7" width="10.875" customWidth="1"/>
    <col min="8" max="8" width="12" customWidth="1"/>
    <col min="9" max="9" width="14.125" customWidth="1"/>
    <col min="10" max="10" width="18.875" customWidth="1"/>
    <col min="11" max="11" width="2.125" customWidth="1"/>
  </cols>
  <sheetData>
    <row r="1" spans="2:11" ht="62.25" customHeight="1" thickBot="1" x14ac:dyDescent="0.5">
      <c r="B1" s="37" t="s">
        <v>25</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
        <v>85</v>
      </c>
      <c r="C4" s="60"/>
      <c r="D4" s="60"/>
      <c r="E4" s="65">
        <f t="shared" ref="E4:E13" si="0">IFERROR((D4-C4)*24*60,0)</f>
        <v>0</v>
      </c>
      <c r="F4" s="69"/>
      <c r="G4" s="69"/>
      <c r="H4" s="91"/>
      <c r="I4" s="4"/>
      <c r="J4" s="5"/>
      <c r="K4" t="s">
        <v>0</v>
      </c>
    </row>
    <row r="5" spans="2:11" ht="25.5" customHeight="1" thickBot="1" x14ac:dyDescent="0.25">
      <c r="B5" s="77" t="s">
        <v>89</v>
      </c>
      <c r="C5" s="61"/>
      <c r="D5" s="61"/>
      <c r="E5" s="65">
        <f t="shared" si="0"/>
        <v>0</v>
      </c>
      <c r="F5" s="69"/>
      <c r="G5" s="69"/>
      <c r="H5" s="91"/>
      <c r="I5" s="6"/>
      <c r="J5" s="6"/>
      <c r="K5" t="s">
        <v>0</v>
      </c>
    </row>
    <row r="6" spans="2:11" ht="25.5" customHeight="1" thickBot="1" x14ac:dyDescent="0.25">
      <c r="B6" s="78" t="s">
        <v>4</v>
      </c>
      <c r="C6" s="59"/>
      <c r="D6" s="59"/>
      <c r="E6" s="64">
        <f t="shared" si="0"/>
        <v>0</v>
      </c>
      <c r="F6" s="70">
        <f>E6</f>
        <v>0</v>
      </c>
      <c r="G6" s="85"/>
      <c r="H6" s="92"/>
      <c r="I6" s="7"/>
      <c r="J6" s="7"/>
    </row>
    <row r="7" spans="2:11" ht="25.5" customHeight="1" thickBot="1" x14ac:dyDescent="0.25">
      <c r="B7" s="77" t="s">
        <v>7</v>
      </c>
      <c r="C7" s="61"/>
      <c r="D7" s="61"/>
      <c r="E7" s="65">
        <f t="shared" si="0"/>
        <v>0</v>
      </c>
      <c r="F7" s="69"/>
      <c r="G7" s="69"/>
      <c r="H7" s="91"/>
      <c r="I7" s="7"/>
      <c r="J7" s="7"/>
    </row>
    <row r="8" spans="2:11" ht="25.5" customHeight="1" thickBot="1" x14ac:dyDescent="0.25">
      <c r="B8" s="78" t="s">
        <v>5</v>
      </c>
      <c r="C8" s="59"/>
      <c r="D8" s="59"/>
      <c r="E8" s="64">
        <f t="shared" si="0"/>
        <v>0</v>
      </c>
      <c r="F8" s="70">
        <f>E8</f>
        <v>0</v>
      </c>
      <c r="G8" s="85"/>
      <c r="H8" s="92"/>
      <c r="I8" s="7"/>
      <c r="J8" s="7"/>
    </row>
    <row r="9" spans="2:11" ht="25.5" customHeight="1" thickBot="1" x14ac:dyDescent="0.25">
      <c r="B9" s="77" t="s">
        <v>7</v>
      </c>
      <c r="C9" s="61"/>
      <c r="D9" s="61"/>
      <c r="E9" s="65">
        <f t="shared" si="0"/>
        <v>0</v>
      </c>
      <c r="F9" s="69"/>
      <c r="G9" s="69"/>
      <c r="H9" s="91"/>
      <c r="I9" s="7"/>
      <c r="J9" s="7"/>
    </row>
    <row r="10" spans="2:11" ht="25.5" customHeight="1" thickBot="1" x14ac:dyDescent="0.25">
      <c r="B10" s="78" t="s">
        <v>6</v>
      </c>
      <c r="C10" s="59"/>
      <c r="D10" s="59"/>
      <c r="E10" s="64">
        <f t="shared" si="0"/>
        <v>0</v>
      </c>
      <c r="F10" s="70">
        <f>E10</f>
        <v>0</v>
      </c>
      <c r="G10" s="85"/>
      <c r="H10" s="92"/>
      <c r="I10" s="7"/>
      <c r="J10" s="7"/>
    </row>
    <row r="11" spans="2:11" ht="25.5" customHeight="1" thickBot="1" x14ac:dyDescent="0.25">
      <c r="B11" s="76" t="str">
        <f>'Mon-Day 1'!B11</f>
        <v>Transition/Break</v>
      </c>
      <c r="C11" s="61"/>
      <c r="D11" s="61"/>
      <c r="E11" s="65">
        <f t="shared" si="0"/>
        <v>0</v>
      </c>
      <c r="F11" s="69"/>
      <c r="G11" s="69"/>
      <c r="H11" s="91"/>
      <c r="I11" s="7"/>
      <c r="J11" s="7"/>
    </row>
    <row r="12" spans="2:11" ht="36" customHeight="1" thickBot="1" x14ac:dyDescent="0.25">
      <c r="B12" s="76" t="str">
        <f>'Mon-Day 1'!B12</f>
        <v>Recess Supervision</v>
      </c>
      <c r="C12" s="61"/>
      <c r="D12" s="61"/>
      <c r="E12" s="65">
        <f t="shared" si="0"/>
        <v>0</v>
      </c>
      <c r="F12" s="69"/>
      <c r="G12" s="69"/>
      <c r="H12" s="91"/>
      <c r="I12" s="7"/>
      <c r="J12" s="7"/>
    </row>
    <row r="13" spans="2:11" ht="25.5" customHeight="1" thickBot="1" x14ac:dyDescent="0.25">
      <c r="B13" s="76" t="str">
        <f>'Mon-Day 1'!B13</f>
        <v>Transition/Break</v>
      </c>
      <c r="C13" s="61"/>
      <c r="D13" s="61"/>
      <c r="E13" s="65">
        <f t="shared" si="0"/>
        <v>0</v>
      </c>
      <c r="F13" s="69"/>
      <c r="G13" s="69"/>
      <c r="H13" s="91"/>
      <c r="I13" s="7"/>
      <c r="J13" s="7"/>
    </row>
    <row r="14" spans="2:11" ht="25.5" customHeight="1" thickBot="1" x14ac:dyDescent="0.25">
      <c r="B14" s="81" t="str">
        <f>'Mon-Day 1'!B14</f>
        <v>Block 4</v>
      </c>
      <c r="C14" s="59"/>
      <c r="D14" s="59"/>
      <c r="E14" s="64">
        <f>IFERROR((D14-C14)*24*60,0)</f>
        <v>0</v>
      </c>
      <c r="F14" s="70">
        <f>E14</f>
        <v>0</v>
      </c>
      <c r="G14" s="85"/>
      <c r="H14" s="92"/>
      <c r="I14" s="7"/>
      <c r="J14" s="7"/>
    </row>
    <row r="15" spans="2:11" ht="25.5" customHeight="1" thickBot="1" x14ac:dyDescent="0.25">
      <c r="B15" s="76" t="str">
        <f>'Mon-Day 1'!B15</f>
        <v>Transition/Break</v>
      </c>
      <c r="C15" s="61"/>
      <c r="D15" s="61"/>
      <c r="E15" s="65">
        <f>IFERROR((D15-C15)*24*60,0)</f>
        <v>0</v>
      </c>
      <c r="F15" s="69"/>
      <c r="G15" s="69"/>
      <c r="H15" s="91"/>
      <c r="I15" s="7"/>
      <c r="J15" s="7"/>
    </row>
    <row r="16" spans="2:11" ht="25.5" customHeight="1" thickBot="1" x14ac:dyDescent="0.25">
      <c r="B16" s="81" t="str">
        <f>'Mon-Day 1'!B16</f>
        <v>Block 5</v>
      </c>
      <c r="C16" s="59"/>
      <c r="D16" s="59"/>
      <c r="E16" s="64">
        <f>IFERROR((D16-C16)*24*60,0)</f>
        <v>0</v>
      </c>
      <c r="F16" s="70">
        <f>E16</f>
        <v>0</v>
      </c>
      <c r="G16" s="85"/>
      <c r="H16" s="92"/>
      <c r="I16" s="7"/>
      <c r="J16" s="7"/>
    </row>
    <row r="17" spans="2:10" ht="25.5" customHeight="1" thickBot="1" x14ac:dyDescent="0.25">
      <c r="B17" s="76" t="str">
        <f>'Mon-Day 1'!B17</f>
        <v>Transition/Break</v>
      </c>
      <c r="C17" s="61"/>
      <c r="D17" s="61"/>
      <c r="E17" s="65">
        <f t="shared" ref="E17:E37" si="1">IFERROR((D17-C17)*24*60,0)</f>
        <v>0</v>
      </c>
      <c r="F17" s="69"/>
      <c r="G17" s="69"/>
      <c r="H17" s="91"/>
      <c r="I17" s="7"/>
      <c r="J17" s="7"/>
    </row>
    <row r="18" spans="2:10" ht="25.5" customHeight="1" thickBot="1" x14ac:dyDescent="0.25">
      <c r="B18" s="76" t="str">
        <f>'Mon-Day 1'!B18</f>
        <v>Lunch Supervision</v>
      </c>
      <c r="C18" s="61"/>
      <c r="D18" s="61"/>
      <c r="E18" s="65">
        <f t="shared" si="1"/>
        <v>0</v>
      </c>
      <c r="F18" s="69"/>
      <c r="G18" s="69"/>
      <c r="H18" s="91"/>
    </row>
    <row r="19" spans="2:10" ht="36" customHeight="1" thickBot="1" x14ac:dyDescent="0.25">
      <c r="B19" s="76" t="str">
        <f>'Mon-Day 1'!B19</f>
        <v>Lunch Recess Supervision</v>
      </c>
      <c r="C19" s="61"/>
      <c r="D19" s="61"/>
      <c r="E19" s="65">
        <f t="shared" si="1"/>
        <v>0</v>
      </c>
      <c r="F19" s="69"/>
      <c r="G19" s="69"/>
      <c r="H19" s="91"/>
    </row>
    <row r="20" spans="2:10" ht="25.5" customHeight="1" thickBot="1" x14ac:dyDescent="0.25">
      <c r="B20" s="76" t="str">
        <f>'Mon-Day 1'!B20</f>
        <v>Transition/Break</v>
      </c>
      <c r="C20" s="61"/>
      <c r="D20" s="61"/>
      <c r="E20" s="65">
        <f t="shared" si="1"/>
        <v>0</v>
      </c>
      <c r="F20" s="69"/>
      <c r="G20" s="69"/>
      <c r="H20" s="91"/>
    </row>
    <row r="21" spans="2:10" ht="25.5" customHeight="1" thickBot="1" x14ac:dyDescent="0.25">
      <c r="B21" s="81" t="str">
        <f>'Mon-Day 1'!B21</f>
        <v>Block 6</v>
      </c>
      <c r="C21" s="59"/>
      <c r="D21" s="59"/>
      <c r="E21" s="64">
        <f t="shared" si="1"/>
        <v>0</v>
      </c>
      <c r="F21" s="70">
        <f>E21</f>
        <v>0</v>
      </c>
      <c r="G21" s="85"/>
      <c r="H21" s="92"/>
    </row>
    <row r="22" spans="2:10" ht="25.5" customHeight="1" thickBot="1" x14ac:dyDescent="0.25">
      <c r="B22" s="76" t="str">
        <f>'Mon-Day 1'!B22</f>
        <v>Transition/Break</v>
      </c>
      <c r="C22" s="61"/>
      <c r="D22" s="61"/>
      <c r="E22" s="65">
        <f t="shared" si="1"/>
        <v>0</v>
      </c>
      <c r="F22" s="69"/>
      <c r="G22" s="69"/>
      <c r="H22" s="91"/>
    </row>
    <row r="23" spans="2:10" ht="29.25" customHeight="1" thickBot="1" x14ac:dyDescent="0.25">
      <c r="B23" s="76" t="str">
        <f>'Mon-Day 1'!B23</f>
        <v>Lunch Supervision</v>
      </c>
      <c r="C23" s="61"/>
      <c r="D23" s="61"/>
      <c r="E23" s="65">
        <f t="shared" si="1"/>
        <v>0</v>
      </c>
      <c r="F23" s="69"/>
      <c r="G23" s="69"/>
      <c r="H23" s="91"/>
    </row>
    <row r="24" spans="2:10" ht="32.25" customHeight="1" thickBot="1" x14ac:dyDescent="0.25">
      <c r="B24" s="76" t="str">
        <f>'Mon-Day 1'!B24</f>
        <v>Lunch Recess Supervision</v>
      </c>
      <c r="C24" s="61"/>
      <c r="D24" s="61"/>
      <c r="E24" s="65">
        <f t="shared" si="1"/>
        <v>0</v>
      </c>
      <c r="F24" s="69"/>
      <c r="G24" s="69"/>
      <c r="H24" s="91"/>
    </row>
    <row r="25" spans="2:10" ht="25.5" customHeight="1" thickBot="1" x14ac:dyDescent="0.25">
      <c r="B25" s="76" t="str">
        <f>'Mon-Day 1'!B25</f>
        <v>Transition/Break</v>
      </c>
      <c r="C25" s="61"/>
      <c r="D25" s="61"/>
      <c r="E25" s="65">
        <f t="shared" si="1"/>
        <v>0</v>
      </c>
      <c r="F25" s="69"/>
      <c r="G25" s="69"/>
      <c r="H25" s="91"/>
    </row>
    <row r="26" spans="2:10" ht="25.5" customHeight="1" thickBot="1" x14ac:dyDescent="0.25">
      <c r="B26" s="81" t="str">
        <f>'Mon-Day 1'!B26</f>
        <v>Block 7</v>
      </c>
      <c r="C26" s="59"/>
      <c r="D26" s="59"/>
      <c r="E26" s="64">
        <f t="shared" si="1"/>
        <v>0</v>
      </c>
      <c r="F26" s="70">
        <f>E26</f>
        <v>0</v>
      </c>
      <c r="G26" s="85"/>
      <c r="H26" s="92"/>
    </row>
    <row r="27" spans="2:10" ht="25.5" customHeight="1" thickBot="1" x14ac:dyDescent="0.25">
      <c r="B27" s="76" t="str">
        <f>'Mon-Day 1'!B27</f>
        <v>Transition/Break</v>
      </c>
      <c r="C27" s="61"/>
      <c r="D27" s="61"/>
      <c r="E27" s="65">
        <f t="shared" si="1"/>
        <v>0</v>
      </c>
      <c r="F27" s="69"/>
      <c r="G27" s="69"/>
      <c r="H27" s="91"/>
    </row>
    <row r="28" spans="2:10" ht="32.25" customHeight="1" thickBot="1" x14ac:dyDescent="0.25">
      <c r="B28" s="76" t="str">
        <f>'Mon-Day 1'!B28</f>
        <v>PM Recess Supervision</v>
      </c>
      <c r="C28" s="61"/>
      <c r="D28" s="61"/>
      <c r="E28" s="65">
        <f t="shared" si="1"/>
        <v>0</v>
      </c>
      <c r="F28" s="69"/>
      <c r="G28" s="69"/>
      <c r="H28" s="91"/>
    </row>
    <row r="29" spans="2:10" ht="25.5" customHeight="1" thickBot="1" x14ac:dyDescent="0.25">
      <c r="B29" s="76" t="str">
        <f>'Mon-Day 1'!B29</f>
        <v>Transition/Break</v>
      </c>
      <c r="C29" s="61"/>
      <c r="D29" s="61"/>
      <c r="E29" s="65">
        <f t="shared" si="1"/>
        <v>0</v>
      </c>
      <c r="F29" s="69"/>
      <c r="G29" s="69"/>
      <c r="H29" s="91"/>
    </row>
    <row r="30" spans="2:10" ht="28.5" customHeight="1" thickBot="1" x14ac:dyDescent="0.25">
      <c r="B30" s="81" t="str">
        <f>'Mon-Day 1'!B30</f>
        <v>Block 8</v>
      </c>
      <c r="C30" s="59"/>
      <c r="D30" s="59"/>
      <c r="E30" s="64">
        <f t="shared" si="1"/>
        <v>0</v>
      </c>
      <c r="F30" s="70">
        <f>E30</f>
        <v>0</v>
      </c>
      <c r="G30" s="85"/>
      <c r="H30" s="92"/>
    </row>
    <row r="31" spans="2:10" ht="25.5" customHeight="1" thickBot="1" x14ac:dyDescent="0.25">
      <c r="B31" s="76" t="str">
        <f>'Mon-Day 1'!B31</f>
        <v>Transition/Break</v>
      </c>
      <c r="C31" s="61"/>
      <c r="D31" s="61"/>
      <c r="E31" s="65">
        <f t="shared" si="1"/>
        <v>0</v>
      </c>
      <c r="F31" s="69"/>
      <c r="G31" s="69"/>
      <c r="H31" s="91"/>
    </row>
    <row r="32" spans="2:10" ht="25.5" customHeight="1" thickBot="1" x14ac:dyDescent="0.25">
      <c r="B32" s="81" t="str">
        <f>'Mon-Day 1'!B32</f>
        <v>Block 9</v>
      </c>
      <c r="C32" s="59"/>
      <c r="D32" s="59"/>
      <c r="E32" s="64">
        <f t="shared" si="1"/>
        <v>0</v>
      </c>
      <c r="F32" s="70">
        <f>E32</f>
        <v>0</v>
      </c>
      <c r="G32" s="85"/>
      <c r="H32" s="92"/>
    </row>
    <row r="33" spans="2:10" ht="25.5" customHeight="1" thickBot="1" x14ac:dyDescent="0.25">
      <c r="B33" s="76" t="str">
        <f>'Mon-Day 1'!B33</f>
        <v>Transition/Break</v>
      </c>
      <c r="C33" s="61"/>
      <c r="D33" s="61"/>
      <c r="E33" s="65">
        <f t="shared" si="1"/>
        <v>0</v>
      </c>
      <c r="F33" s="69"/>
      <c r="G33" s="69"/>
      <c r="H33" s="91"/>
    </row>
    <row r="34" spans="2:10" ht="25.5" customHeight="1" thickBot="1" x14ac:dyDescent="0.25">
      <c r="B34" s="81" t="str">
        <f>'Mon-Day 1'!B34</f>
        <v>Block 10</v>
      </c>
      <c r="C34" s="59"/>
      <c r="D34" s="59"/>
      <c r="E34" s="64">
        <f t="shared" si="1"/>
        <v>0</v>
      </c>
      <c r="F34" s="70">
        <f>E34</f>
        <v>0</v>
      </c>
      <c r="G34" s="85"/>
      <c r="H34" s="92"/>
    </row>
    <row r="35" spans="2:10" ht="25.5" customHeight="1" thickBot="1" x14ac:dyDescent="0.25">
      <c r="B35" s="76" t="str">
        <f>'Mon-Day 1'!B35</f>
        <v>Transition/Break</v>
      </c>
      <c r="C35" s="61"/>
      <c r="D35" s="61"/>
      <c r="E35" s="65">
        <f t="shared" si="1"/>
        <v>0</v>
      </c>
      <c r="F35" s="69"/>
      <c r="G35" s="69"/>
      <c r="H35" s="91"/>
      <c r="I35" s="7"/>
      <c r="J35" s="7"/>
    </row>
    <row r="36" spans="2:10" ht="33" customHeight="1" thickBot="1" x14ac:dyDescent="0.25">
      <c r="B36" s="81" t="str">
        <f>'Mon-Day 1'!B36</f>
        <v>Block 11</v>
      </c>
      <c r="C36" s="59"/>
      <c r="D36" s="59"/>
      <c r="E36" s="64">
        <f t="shared" si="1"/>
        <v>0</v>
      </c>
      <c r="F36" s="70">
        <f>E36</f>
        <v>0</v>
      </c>
      <c r="G36" s="85"/>
      <c r="H36" s="92"/>
      <c r="I36" s="7"/>
      <c r="J36" s="7"/>
    </row>
    <row r="37" spans="2:10" ht="27.75" customHeight="1" thickBot="1" x14ac:dyDescent="0.25">
      <c r="B37" s="76" t="str">
        <f>'Mon-Day 1'!B37</f>
        <v>Transition/Break</v>
      </c>
      <c r="C37" s="61"/>
      <c r="D37" s="61"/>
      <c r="E37" s="65">
        <f t="shared" si="1"/>
        <v>0</v>
      </c>
      <c r="F37" s="69"/>
      <c r="G37" s="69"/>
      <c r="H37" s="91"/>
      <c r="I37" s="7"/>
      <c r="J37" s="7"/>
    </row>
    <row r="38" spans="2:10" ht="52.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7.25" customHeight="1" thickBot="1" x14ac:dyDescent="0.25">
      <c r="B40" s="29" t="s">
        <v>60</v>
      </c>
      <c r="C40" s="58">
        <f>F39</f>
        <v>0</v>
      </c>
      <c r="D40" s="22" t="s">
        <v>61</v>
      </c>
      <c r="E40" s="68">
        <f>G39+H39</f>
        <v>0</v>
      </c>
      <c r="F40" s="69"/>
      <c r="G40" s="69"/>
      <c r="H40" s="69"/>
    </row>
  </sheetData>
  <sheetProtection algorithmName="SHA-512" hashValue="qs+P+utowHMqpiJz8RZg6eMfNecJJoKZ45tFgL2sHL5XEaQaITqglWdeaYCPKcf8BWB0nz73WaPyMPFHZm05UA==" saltValue="lVwNvU9v6XwSrQf0czV1lQ==" spinCount="100000" sheet="1" objects="1" scenarios="1"/>
  <mergeCells count="2">
    <mergeCell ref="G1:H1"/>
    <mergeCell ref="G2:H2"/>
  </mergeCells>
  <phoneticPr fontId="99" type="noConversion"/>
  <dataValidations count="4">
    <dataValidation allowBlank="1" showInputMessage="1" showErrorMessage="1" prompt="adsfa" sqref="I1" xr:uid="{00000000-0002-0000-04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4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4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400-000003000000}">
      <formula1>0</formula1>
      <formula2>120</formula2>
    </dataValidation>
  </dataValidations>
  <printOptions horizontalCentered="1"/>
  <pageMargins left="0.25" right="0.25" top="0.75" bottom="0.75" header="0.3" footer="0.3"/>
  <pageSetup scale="51"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E39" sqref="E39"/>
    </sheetView>
  </sheetViews>
  <sheetFormatPr defaultColWidth="8.875" defaultRowHeight="25.5" customHeight="1" thickBottom="1" x14ac:dyDescent="0.25"/>
  <cols>
    <col min="1" max="1" width="2.125" customWidth="1"/>
    <col min="2" max="2" width="22.125" customWidth="1"/>
    <col min="3" max="3" width="13.875" customWidth="1"/>
    <col min="4" max="4" width="18" customWidth="1"/>
    <col min="5" max="5" width="17.12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63</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1"/>
      <c r="D5" s="61"/>
      <c r="E5" s="65">
        <f t="shared" si="0"/>
        <v>0</v>
      </c>
      <c r="F5" s="69"/>
      <c r="G5" s="69"/>
      <c r="H5" s="91"/>
      <c r="I5" s="6"/>
      <c r="J5" s="6"/>
      <c r="K5" t="s">
        <v>0</v>
      </c>
    </row>
    <row r="6" spans="2:11" ht="25.5" customHeight="1" thickBot="1" x14ac:dyDescent="0.25">
      <c r="B6" s="81" t="str">
        <f>'Mon-Day 1'!B6</f>
        <v>Block 1</v>
      </c>
      <c r="C6" s="59"/>
      <c r="D6" s="59"/>
      <c r="E6" s="64">
        <f t="shared" si="0"/>
        <v>0</v>
      </c>
      <c r="F6" s="70">
        <f>E6</f>
        <v>0</v>
      </c>
      <c r="G6" s="85"/>
      <c r="H6" s="92"/>
      <c r="I6" s="7"/>
      <c r="J6" s="7"/>
    </row>
    <row r="7" spans="2:11" ht="25.5" customHeight="1" thickBot="1" x14ac:dyDescent="0.25">
      <c r="B7" s="76" t="str">
        <f>'Mon-Day 1'!B7</f>
        <v>Transition/Break</v>
      </c>
      <c r="C7" s="61"/>
      <c r="D7" s="61"/>
      <c r="E7" s="65">
        <f t="shared" si="0"/>
        <v>0</v>
      </c>
      <c r="F7" s="69"/>
      <c r="G7" s="69"/>
      <c r="H7" s="91"/>
      <c r="I7" s="7"/>
      <c r="J7" s="7"/>
    </row>
    <row r="8" spans="2:11" ht="25.5" customHeight="1" thickBot="1" x14ac:dyDescent="0.25">
      <c r="B8" s="81" t="str">
        <f>'Mon-Day 1'!B8</f>
        <v>Block 2</v>
      </c>
      <c r="C8" s="59"/>
      <c r="D8" s="59"/>
      <c r="E8" s="64">
        <f t="shared" si="0"/>
        <v>0</v>
      </c>
      <c r="F8" s="70">
        <f>E8</f>
        <v>0</v>
      </c>
      <c r="G8" s="85"/>
      <c r="H8" s="92"/>
      <c r="I8" s="7"/>
      <c r="J8" s="7"/>
    </row>
    <row r="9" spans="2:11" ht="25.5" customHeight="1" thickBot="1" x14ac:dyDescent="0.25">
      <c r="B9" s="76" t="str">
        <f>'Mon-Day 1'!B9</f>
        <v>Transition/Break</v>
      </c>
      <c r="C9" s="61"/>
      <c r="D9" s="61"/>
      <c r="E9" s="65">
        <f t="shared" si="0"/>
        <v>0</v>
      </c>
      <c r="F9" s="69"/>
      <c r="G9" s="69"/>
      <c r="H9" s="91"/>
      <c r="I9" s="7"/>
      <c r="J9" s="7"/>
    </row>
    <row r="10" spans="2:11" ht="25.5" customHeight="1" thickBot="1" x14ac:dyDescent="0.25">
      <c r="B10" s="81" t="str">
        <f>'Mon-Day 1'!B10</f>
        <v>Block 3</v>
      </c>
      <c r="C10" s="59"/>
      <c r="D10" s="59"/>
      <c r="E10" s="64">
        <f t="shared" si="0"/>
        <v>0</v>
      </c>
      <c r="F10" s="70">
        <f>E10</f>
        <v>0</v>
      </c>
      <c r="G10" s="85"/>
      <c r="H10" s="92"/>
      <c r="I10" s="7"/>
      <c r="J10" s="7"/>
    </row>
    <row r="11" spans="2:11" ht="25.5" customHeight="1" thickBot="1" x14ac:dyDescent="0.25">
      <c r="B11" s="76" t="str">
        <f>'Mon-Day 1'!B11</f>
        <v>Transition/Break</v>
      </c>
      <c r="C11" s="61"/>
      <c r="D11" s="61"/>
      <c r="E11" s="65">
        <f t="shared" si="0"/>
        <v>0</v>
      </c>
      <c r="F11" s="69"/>
      <c r="G11" s="69"/>
      <c r="H11" s="91"/>
      <c r="I11" s="7"/>
      <c r="J11" s="7"/>
    </row>
    <row r="12" spans="2:11" ht="36" customHeight="1" thickBot="1" x14ac:dyDescent="0.25">
      <c r="B12" s="76" t="str">
        <f>'Mon-Day 1'!B12</f>
        <v>Recess Supervision</v>
      </c>
      <c r="C12" s="61"/>
      <c r="D12" s="61"/>
      <c r="E12" s="65">
        <f t="shared" si="0"/>
        <v>0</v>
      </c>
      <c r="F12" s="69"/>
      <c r="G12" s="69"/>
      <c r="H12" s="91"/>
      <c r="I12" s="7"/>
      <c r="J12" s="7"/>
    </row>
    <row r="13" spans="2:11" ht="25.5" customHeight="1" thickBot="1" x14ac:dyDescent="0.25">
      <c r="B13" s="76" t="str">
        <f>'Mon-Day 1'!B13</f>
        <v>Transition/Break</v>
      </c>
      <c r="C13" s="61"/>
      <c r="D13" s="61"/>
      <c r="E13" s="65">
        <f t="shared" si="0"/>
        <v>0</v>
      </c>
      <c r="F13" s="69"/>
      <c r="G13" s="69"/>
      <c r="H13" s="91"/>
      <c r="I13" s="7"/>
      <c r="J13" s="7"/>
    </row>
    <row r="14" spans="2:11" ht="25.5" customHeight="1" thickBot="1" x14ac:dyDescent="0.25">
      <c r="B14" s="81" t="str">
        <f>'Mon-Day 1'!B14</f>
        <v>Block 4</v>
      </c>
      <c r="C14" s="59"/>
      <c r="D14" s="59"/>
      <c r="E14" s="64">
        <f>IFERROR((D14-C14)*24*60,0)</f>
        <v>0</v>
      </c>
      <c r="F14" s="70">
        <f>E14</f>
        <v>0</v>
      </c>
      <c r="G14" s="85"/>
      <c r="H14" s="92"/>
      <c r="I14" s="7"/>
      <c r="J14" s="7"/>
    </row>
    <row r="15" spans="2:11" ht="25.5" customHeight="1" thickBot="1" x14ac:dyDescent="0.25">
      <c r="B15" s="76" t="str">
        <f>'Mon-Day 1'!B15</f>
        <v>Transition/Break</v>
      </c>
      <c r="C15" s="61"/>
      <c r="D15" s="61"/>
      <c r="E15" s="65">
        <f>IFERROR((D15-C15)*24*60,0)</f>
        <v>0</v>
      </c>
      <c r="F15" s="69"/>
      <c r="G15" s="69"/>
      <c r="H15" s="91"/>
      <c r="I15" s="7"/>
      <c r="J15" s="7"/>
    </row>
    <row r="16" spans="2:11" ht="25.5" customHeight="1" thickBot="1" x14ac:dyDescent="0.25">
      <c r="B16" s="81" t="str">
        <f>'Mon-Day 1'!B16</f>
        <v>Block 5</v>
      </c>
      <c r="C16" s="59"/>
      <c r="D16" s="59"/>
      <c r="E16" s="64">
        <f>IFERROR((D16-C16)*24*60,0)</f>
        <v>0</v>
      </c>
      <c r="F16" s="70">
        <f>E16</f>
        <v>0</v>
      </c>
      <c r="G16" s="85"/>
      <c r="H16" s="92"/>
      <c r="I16" s="7"/>
      <c r="J16" s="7"/>
    </row>
    <row r="17" spans="2:10" ht="25.5" customHeight="1" thickBot="1" x14ac:dyDescent="0.25">
      <c r="B17" s="76" t="str">
        <f>'Mon-Day 1'!B17</f>
        <v>Transition/Break</v>
      </c>
      <c r="C17" s="61"/>
      <c r="D17" s="61"/>
      <c r="E17" s="65">
        <f t="shared" ref="E17:E37" si="1">IFERROR((D17-C17)*24*60,0)</f>
        <v>0</v>
      </c>
      <c r="F17" s="69"/>
      <c r="G17" s="69"/>
      <c r="H17" s="91"/>
      <c r="I17" s="7"/>
      <c r="J17" s="7"/>
    </row>
    <row r="18" spans="2:10" ht="25.5" customHeight="1" thickBot="1" x14ac:dyDescent="0.25">
      <c r="B18" s="76" t="str">
        <f>'Mon-Day 1'!B18</f>
        <v>Lunch Supervision</v>
      </c>
      <c r="C18" s="61"/>
      <c r="D18" s="61"/>
      <c r="E18" s="65">
        <f t="shared" si="1"/>
        <v>0</v>
      </c>
      <c r="F18" s="69"/>
      <c r="G18" s="69"/>
      <c r="H18" s="91"/>
    </row>
    <row r="19" spans="2:10" ht="36" customHeight="1" thickBot="1" x14ac:dyDescent="0.25">
      <c r="B19" s="76" t="str">
        <f>'Mon-Day 1'!B19</f>
        <v>Lunch Recess Supervision</v>
      </c>
      <c r="C19" s="61"/>
      <c r="D19" s="61"/>
      <c r="E19" s="65">
        <f t="shared" si="1"/>
        <v>0</v>
      </c>
      <c r="F19" s="69"/>
      <c r="G19" s="69"/>
      <c r="H19" s="91"/>
    </row>
    <row r="20" spans="2:10" ht="25.5" customHeight="1" thickBot="1" x14ac:dyDescent="0.25">
      <c r="B20" s="76" t="str">
        <f>'Mon-Day 1'!B20</f>
        <v>Transition/Break</v>
      </c>
      <c r="C20" s="61"/>
      <c r="D20" s="61"/>
      <c r="E20" s="65">
        <f t="shared" si="1"/>
        <v>0</v>
      </c>
      <c r="F20" s="69"/>
      <c r="G20" s="69"/>
      <c r="H20" s="91"/>
    </row>
    <row r="21" spans="2:10" ht="25.5" customHeight="1" thickBot="1" x14ac:dyDescent="0.25">
      <c r="B21" s="81" t="str">
        <f>'Mon-Day 1'!B21</f>
        <v>Block 6</v>
      </c>
      <c r="C21" s="59"/>
      <c r="D21" s="59"/>
      <c r="E21" s="64">
        <f t="shared" si="1"/>
        <v>0</v>
      </c>
      <c r="F21" s="70">
        <f>E21</f>
        <v>0</v>
      </c>
      <c r="G21" s="85"/>
      <c r="H21" s="92"/>
    </row>
    <row r="22" spans="2:10" ht="25.5" customHeight="1" thickBot="1" x14ac:dyDescent="0.25">
      <c r="B22" s="76" t="str">
        <f>'Mon-Day 1'!B22</f>
        <v>Transition/Break</v>
      </c>
      <c r="C22" s="61"/>
      <c r="D22" s="61"/>
      <c r="E22" s="65">
        <f t="shared" si="1"/>
        <v>0</v>
      </c>
      <c r="F22" s="69"/>
      <c r="G22" s="69"/>
      <c r="H22" s="91"/>
    </row>
    <row r="23" spans="2:10" ht="29.25" customHeight="1" thickBot="1" x14ac:dyDescent="0.25">
      <c r="B23" s="76" t="str">
        <f>'Mon-Day 1'!B23</f>
        <v>Lunch Supervision</v>
      </c>
      <c r="C23" s="61"/>
      <c r="D23" s="61"/>
      <c r="E23" s="65">
        <f t="shared" si="1"/>
        <v>0</v>
      </c>
      <c r="F23" s="69"/>
      <c r="G23" s="69"/>
      <c r="H23" s="91"/>
    </row>
    <row r="24" spans="2:10" ht="35.25" customHeight="1" thickBot="1" x14ac:dyDescent="0.25">
      <c r="B24" s="76" t="str">
        <f>'Mon-Day 1'!B24</f>
        <v>Lunch Recess Supervision</v>
      </c>
      <c r="C24" s="61"/>
      <c r="D24" s="61"/>
      <c r="E24" s="65">
        <f t="shared" si="1"/>
        <v>0</v>
      </c>
      <c r="F24" s="69"/>
      <c r="G24" s="69"/>
      <c r="H24" s="91"/>
    </row>
    <row r="25" spans="2:10" ht="25.5" customHeight="1" thickBot="1" x14ac:dyDescent="0.25">
      <c r="B25" s="76" t="str">
        <f>'Mon-Day 1'!B25</f>
        <v>Transition/Break</v>
      </c>
      <c r="C25" s="61"/>
      <c r="D25" s="61"/>
      <c r="E25" s="65">
        <f t="shared" si="1"/>
        <v>0</v>
      </c>
      <c r="F25" s="69"/>
      <c r="G25" s="69"/>
      <c r="H25" s="91"/>
    </row>
    <row r="26" spans="2:10" ht="25.5" customHeight="1" thickBot="1" x14ac:dyDescent="0.25">
      <c r="B26" s="81" t="str">
        <f>'Mon-Day 1'!B26</f>
        <v>Block 7</v>
      </c>
      <c r="C26" s="59"/>
      <c r="D26" s="59"/>
      <c r="E26" s="64">
        <f t="shared" si="1"/>
        <v>0</v>
      </c>
      <c r="F26" s="70">
        <f>E26</f>
        <v>0</v>
      </c>
      <c r="G26" s="85"/>
      <c r="H26" s="92"/>
    </row>
    <row r="27" spans="2:10" ht="25.5" customHeight="1" thickBot="1" x14ac:dyDescent="0.25">
      <c r="B27" s="76" t="str">
        <f>'Mon-Day 1'!B27</f>
        <v>Transition/Break</v>
      </c>
      <c r="C27" s="61"/>
      <c r="D27" s="61"/>
      <c r="E27" s="65">
        <f t="shared" si="1"/>
        <v>0</v>
      </c>
      <c r="F27" s="69"/>
      <c r="G27" s="69"/>
      <c r="H27" s="91"/>
    </row>
    <row r="28" spans="2:10" ht="33.75" customHeight="1" thickBot="1" x14ac:dyDescent="0.25">
      <c r="B28" s="76" t="str">
        <f>'Mon-Day 1'!B28</f>
        <v>PM Recess Supervision</v>
      </c>
      <c r="C28" s="61"/>
      <c r="D28" s="61"/>
      <c r="E28" s="65">
        <f t="shared" si="1"/>
        <v>0</v>
      </c>
      <c r="F28" s="69"/>
      <c r="G28" s="69"/>
      <c r="H28" s="91"/>
    </row>
    <row r="29" spans="2:10" ht="25.5" customHeight="1" thickBot="1" x14ac:dyDescent="0.25">
      <c r="B29" s="76" t="str">
        <f>'Mon-Day 1'!B29</f>
        <v>Transition/Break</v>
      </c>
      <c r="C29" s="61"/>
      <c r="D29" s="61"/>
      <c r="E29" s="65">
        <f t="shared" si="1"/>
        <v>0</v>
      </c>
      <c r="F29" s="69"/>
      <c r="G29" s="69"/>
      <c r="H29" s="91"/>
    </row>
    <row r="30" spans="2:10" ht="28.5" customHeight="1" thickBot="1" x14ac:dyDescent="0.25">
      <c r="B30" s="81" t="str">
        <f>'Mon-Day 1'!B30</f>
        <v>Block 8</v>
      </c>
      <c r="C30" s="59"/>
      <c r="D30" s="59"/>
      <c r="E30" s="64">
        <f t="shared" si="1"/>
        <v>0</v>
      </c>
      <c r="F30" s="70">
        <f>E30</f>
        <v>0</v>
      </c>
      <c r="G30" s="85"/>
      <c r="H30" s="92"/>
    </row>
    <row r="31" spans="2:10" ht="25.5" customHeight="1" thickBot="1" x14ac:dyDescent="0.25">
      <c r="B31" s="76" t="str">
        <f>'Mon-Day 1'!B31</f>
        <v>Transition/Break</v>
      </c>
      <c r="C31" s="61"/>
      <c r="D31" s="61"/>
      <c r="E31" s="65">
        <f t="shared" si="1"/>
        <v>0</v>
      </c>
      <c r="F31" s="69"/>
      <c r="G31" s="69"/>
      <c r="H31" s="91"/>
    </row>
    <row r="32" spans="2:10" ht="25.5" customHeight="1" thickBot="1" x14ac:dyDescent="0.25">
      <c r="B32" s="81" t="str">
        <f>'Mon-Day 1'!B32</f>
        <v>Block 9</v>
      </c>
      <c r="C32" s="59"/>
      <c r="D32" s="59"/>
      <c r="E32" s="64">
        <f t="shared" si="1"/>
        <v>0</v>
      </c>
      <c r="F32" s="70">
        <f>E32</f>
        <v>0</v>
      </c>
      <c r="G32" s="85"/>
      <c r="H32" s="92"/>
    </row>
    <row r="33" spans="2:10" ht="25.5" customHeight="1" thickBot="1" x14ac:dyDescent="0.25">
      <c r="B33" s="76" t="str">
        <f>'Mon-Day 1'!B33</f>
        <v>Transition/Break</v>
      </c>
      <c r="C33" s="61"/>
      <c r="D33" s="61"/>
      <c r="E33" s="65">
        <f t="shared" si="1"/>
        <v>0</v>
      </c>
      <c r="F33" s="69"/>
      <c r="G33" s="69"/>
      <c r="H33" s="91"/>
    </row>
    <row r="34" spans="2:10" ht="25.5" customHeight="1" thickBot="1" x14ac:dyDescent="0.25">
      <c r="B34" s="81" t="str">
        <f>'Mon-Day 1'!B34</f>
        <v>Block 10</v>
      </c>
      <c r="C34" s="59"/>
      <c r="D34" s="59"/>
      <c r="E34" s="64">
        <f t="shared" si="1"/>
        <v>0</v>
      </c>
      <c r="F34" s="70">
        <f>E34</f>
        <v>0</v>
      </c>
      <c r="G34" s="85"/>
      <c r="H34" s="92"/>
    </row>
    <row r="35" spans="2:10" ht="25.5" customHeight="1" thickBot="1" x14ac:dyDescent="0.25">
      <c r="B35" s="76" t="str">
        <f>'Mon-Day 1'!B35</f>
        <v>Transition/Break</v>
      </c>
      <c r="C35" s="61"/>
      <c r="D35" s="61"/>
      <c r="E35" s="65">
        <f t="shared" si="1"/>
        <v>0</v>
      </c>
      <c r="F35" s="69"/>
      <c r="G35" s="69"/>
      <c r="H35" s="91"/>
      <c r="I35" s="7"/>
      <c r="J35" s="7"/>
    </row>
    <row r="36" spans="2:10" ht="32.25" customHeight="1" thickBot="1" x14ac:dyDescent="0.25">
      <c r="B36" s="81" t="str">
        <f>'Mon-Day 1'!B36</f>
        <v>Block 11</v>
      </c>
      <c r="C36" s="59"/>
      <c r="D36" s="59"/>
      <c r="E36" s="64">
        <f t="shared" si="1"/>
        <v>0</v>
      </c>
      <c r="F36" s="70">
        <f>E36</f>
        <v>0</v>
      </c>
      <c r="G36" s="85"/>
      <c r="H36" s="92"/>
      <c r="I36" s="7"/>
      <c r="J36" s="7"/>
    </row>
    <row r="37" spans="2:10" ht="29.25" customHeight="1" thickBot="1" x14ac:dyDescent="0.25">
      <c r="B37" s="76" t="str">
        <f>'Mon-Day 1'!B37</f>
        <v>Transition/Break</v>
      </c>
      <c r="C37" s="61"/>
      <c r="D37" s="61"/>
      <c r="E37" s="65">
        <f t="shared" si="1"/>
        <v>0</v>
      </c>
      <c r="F37" s="69"/>
      <c r="G37" s="69"/>
      <c r="H37" s="91"/>
      <c r="I37" s="7"/>
      <c r="J37" s="7"/>
    </row>
    <row r="38" spans="2:10" ht="48"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5.75" customHeight="1" thickBot="1" x14ac:dyDescent="0.25">
      <c r="B40" s="29" t="s">
        <v>60</v>
      </c>
      <c r="C40" s="58">
        <f>F39</f>
        <v>0</v>
      </c>
      <c r="D40" s="22" t="s">
        <v>61</v>
      </c>
      <c r="E40" s="68">
        <f>G39+H39</f>
        <v>0</v>
      </c>
      <c r="F40" s="69"/>
      <c r="G40" s="69"/>
      <c r="H40" s="69"/>
    </row>
  </sheetData>
  <mergeCells count="2">
    <mergeCell ref="G1:H1"/>
    <mergeCell ref="G2:H2"/>
  </mergeCells>
  <phoneticPr fontId="99" type="noConversion"/>
  <dataValidations count="4">
    <dataValidation allowBlank="1" showInputMessage="1" showErrorMessage="1" prompt="adsfa" sqref="I1" xr:uid="{00000000-0002-0000-05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5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5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500-000003000000}">
      <formula1>0</formula1>
      <formula2>120</formula2>
    </dataValidation>
  </dataValidations>
  <printOptions horizontalCentered="1"/>
  <pageMargins left="0.25" right="0.25" top="0.75" bottom="0.75" header="0.3" footer="0.3"/>
  <pageSetup scale="52"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G8" sqref="G8"/>
    </sheetView>
  </sheetViews>
  <sheetFormatPr defaultColWidth="8.875" defaultRowHeight="25.5" customHeight="1" thickBottom="1" x14ac:dyDescent="0.25"/>
  <cols>
    <col min="1" max="1" width="2.125" customWidth="1"/>
    <col min="2" max="2" width="22.125" customWidth="1"/>
    <col min="3" max="3" width="13.875" customWidth="1"/>
    <col min="4" max="5" width="17.12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24</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1"/>
      <c r="D5" s="61"/>
      <c r="E5" s="65">
        <f t="shared" si="0"/>
        <v>0</v>
      </c>
      <c r="F5" s="69"/>
      <c r="G5" s="69"/>
      <c r="H5" s="91"/>
      <c r="I5" s="6"/>
      <c r="J5" s="6"/>
      <c r="K5" t="s">
        <v>0</v>
      </c>
    </row>
    <row r="6" spans="2:11" ht="25.5" customHeight="1" thickBot="1" x14ac:dyDescent="0.25">
      <c r="B6" s="81" t="str">
        <f>'Mon-Day 1'!B6</f>
        <v>Block 1</v>
      </c>
      <c r="C6" s="59"/>
      <c r="D6" s="59"/>
      <c r="E6" s="64">
        <f t="shared" si="0"/>
        <v>0</v>
      </c>
      <c r="F6" s="70">
        <f>E6</f>
        <v>0</v>
      </c>
      <c r="G6" s="85"/>
      <c r="H6" s="92"/>
      <c r="I6" s="7"/>
      <c r="J6" s="7"/>
    </row>
    <row r="7" spans="2:11" ht="25.5" customHeight="1" thickBot="1" x14ac:dyDescent="0.25">
      <c r="B7" s="76" t="str">
        <f>'Mon-Day 1'!B7</f>
        <v>Transition/Break</v>
      </c>
      <c r="C7" s="61"/>
      <c r="D7" s="61"/>
      <c r="E7" s="65">
        <f t="shared" si="0"/>
        <v>0</v>
      </c>
      <c r="F7" s="69"/>
      <c r="G7" s="69"/>
      <c r="H7" s="91"/>
      <c r="I7" s="7"/>
      <c r="J7" s="7"/>
    </row>
    <row r="8" spans="2:11" ht="25.5" customHeight="1" thickBot="1" x14ac:dyDescent="0.25">
      <c r="B8" s="81" t="str">
        <f>'Mon-Day 1'!B8</f>
        <v>Block 2</v>
      </c>
      <c r="C8" s="59"/>
      <c r="D8" s="59"/>
      <c r="E8" s="64">
        <f t="shared" si="0"/>
        <v>0</v>
      </c>
      <c r="F8" s="70">
        <f>E8</f>
        <v>0</v>
      </c>
      <c r="G8" s="85"/>
      <c r="H8" s="92"/>
      <c r="I8" s="7"/>
      <c r="J8" s="7"/>
    </row>
    <row r="9" spans="2:11" ht="25.5" customHeight="1" thickBot="1" x14ac:dyDescent="0.25">
      <c r="B9" s="76" t="str">
        <f>'Mon-Day 1'!B9</f>
        <v>Transition/Break</v>
      </c>
      <c r="C9" s="61"/>
      <c r="D9" s="61"/>
      <c r="E9" s="65">
        <f t="shared" si="0"/>
        <v>0</v>
      </c>
      <c r="F9" s="69"/>
      <c r="G9" s="69"/>
      <c r="H9" s="91"/>
      <c r="I9" s="7"/>
      <c r="J9" s="7"/>
    </row>
    <row r="10" spans="2:11" ht="25.5" customHeight="1" thickBot="1" x14ac:dyDescent="0.25">
      <c r="B10" s="81" t="str">
        <f>'Mon-Day 1'!B10</f>
        <v>Block 3</v>
      </c>
      <c r="C10" s="59"/>
      <c r="D10" s="59"/>
      <c r="E10" s="64">
        <f t="shared" si="0"/>
        <v>0</v>
      </c>
      <c r="F10" s="70">
        <f>E10</f>
        <v>0</v>
      </c>
      <c r="G10" s="85"/>
      <c r="H10" s="92"/>
      <c r="I10" s="7"/>
      <c r="J10" s="7"/>
    </row>
    <row r="11" spans="2:11" ht="25.5" customHeight="1" thickBot="1" x14ac:dyDescent="0.25">
      <c r="B11" s="76" t="str">
        <f>'Mon-Day 1'!B11</f>
        <v>Transition/Break</v>
      </c>
      <c r="C11" s="61"/>
      <c r="D11" s="61"/>
      <c r="E11" s="65">
        <f t="shared" si="0"/>
        <v>0</v>
      </c>
      <c r="F11" s="69"/>
      <c r="G11" s="69"/>
      <c r="H11" s="91"/>
      <c r="I11" s="7"/>
      <c r="J11" s="7"/>
    </row>
    <row r="12" spans="2:11" ht="36" customHeight="1" thickBot="1" x14ac:dyDescent="0.25">
      <c r="B12" s="76" t="str">
        <f>'Mon-Day 1'!B12</f>
        <v>Recess Supervision</v>
      </c>
      <c r="C12" s="61"/>
      <c r="D12" s="61"/>
      <c r="E12" s="65">
        <f t="shared" si="0"/>
        <v>0</v>
      </c>
      <c r="F12" s="69"/>
      <c r="G12" s="69"/>
      <c r="H12" s="91"/>
      <c r="I12" s="7"/>
      <c r="J12" s="7"/>
    </row>
    <row r="13" spans="2:11" ht="25.5" customHeight="1" thickBot="1" x14ac:dyDescent="0.25">
      <c r="B13" s="76" t="str">
        <f>'Mon-Day 1'!B13</f>
        <v>Transition/Break</v>
      </c>
      <c r="C13" s="61"/>
      <c r="D13" s="61"/>
      <c r="E13" s="65">
        <f t="shared" si="0"/>
        <v>0</v>
      </c>
      <c r="F13" s="69"/>
      <c r="G13" s="69"/>
      <c r="H13" s="91"/>
      <c r="I13" s="7"/>
      <c r="J13" s="7"/>
    </row>
    <row r="14" spans="2:11" ht="25.5" customHeight="1" thickBot="1" x14ac:dyDescent="0.25">
      <c r="B14" s="81" t="str">
        <f>'Mon-Day 1'!B14</f>
        <v>Block 4</v>
      </c>
      <c r="C14" s="59"/>
      <c r="D14" s="59"/>
      <c r="E14" s="64">
        <f>IFERROR((D14-C14)*24*60,0)</f>
        <v>0</v>
      </c>
      <c r="F14" s="70">
        <f>E14</f>
        <v>0</v>
      </c>
      <c r="G14" s="85"/>
      <c r="H14" s="92"/>
      <c r="I14" s="7"/>
      <c r="J14" s="7"/>
    </row>
    <row r="15" spans="2:11" ht="25.5" customHeight="1" thickBot="1" x14ac:dyDescent="0.25">
      <c r="B15" s="76" t="str">
        <f>'Mon-Day 1'!B15</f>
        <v>Transition/Break</v>
      </c>
      <c r="C15" s="61"/>
      <c r="D15" s="61"/>
      <c r="E15" s="65">
        <f>IFERROR((D15-C15)*24*60,0)</f>
        <v>0</v>
      </c>
      <c r="F15" s="69"/>
      <c r="G15" s="69"/>
      <c r="H15" s="91"/>
      <c r="I15" s="7"/>
      <c r="J15" s="7"/>
    </row>
    <row r="16" spans="2:11" ht="25.5" customHeight="1" thickBot="1" x14ac:dyDescent="0.25">
      <c r="B16" s="81" t="str">
        <f>'Mon-Day 1'!B16</f>
        <v>Block 5</v>
      </c>
      <c r="C16" s="59"/>
      <c r="D16" s="59"/>
      <c r="E16" s="64">
        <f>IFERROR((D16-C16)*24*60,0)</f>
        <v>0</v>
      </c>
      <c r="F16" s="70">
        <f>E16</f>
        <v>0</v>
      </c>
      <c r="G16" s="85"/>
      <c r="H16" s="92"/>
      <c r="I16" s="7"/>
      <c r="J16" s="7"/>
    </row>
    <row r="17" spans="2:10" ht="25.5" customHeight="1" thickBot="1" x14ac:dyDescent="0.25">
      <c r="B17" s="76" t="str">
        <f>'Mon-Day 1'!B17</f>
        <v>Transition/Break</v>
      </c>
      <c r="C17" s="61"/>
      <c r="D17" s="61"/>
      <c r="E17" s="65">
        <f t="shared" ref="E17:E37" si="1">IFERROR((D17-C17)*24*60,0)</f>
        <v>0</v>
      </c>
      <c r="F17" s="69"/>
      <c r="G17" s="69"/>
      <c r="H17" s="91"/>
      <c r="I17" s="7"/>
      <c r="J17" s="7"/>
    </row>
    <row r="18" spans="2:10" ht="25.5" customHeight="1" thickBot="1" x14ac:dyDescent="0.25">
      <c r="B18" s="76" t="str">
        <f>'Mon-Day 1'!B18</f>
        <v>Lunch Supervision</v>
      </c>
      <c r="C18" s="61"/>
      <c r="D18" s="61"/>
      <c r="E18" s="65">
        <f t="shared" si="1"/>
        <v>0</v>
      </c>
      <c r="F18" s="69"/>
      <c r="G18" s="69"/>
      <c r="H18" s="91"/>
    </row>
    <row r="19" spans="2:10" ht="36" customHeight="1" thickBot="1" x14ac:dyDescent="0.25">
      <c r="B19" s="76" t="str">
        <f>'Mon-Day 1'!B19</f>
        <v>Lunch Recess Supervision</v>
      </c>
      <c r="C19" s="61"/>
      <c r="D19" s="61"/>
      <c r="E19" s="65">
        <f t="shared" si="1"/>
        <v>0</v>
      </c>
      <c r="F19" s="69"/>
      <c r="G19" s="69"/>
      <c r="H19" s="91"/>
    </row>
    <row r="20" spans="2:10" ht="25.5" customHeight="1" thickBot="1" x14ac:dyDescent="0.25">
      <c r="B20" s="76" t="str">
        <f>'Mon-Day 1'!B20</f>
        <v>Transition/Break</v>
      </c>
      <c r="C20" s="61"/>
      <c r="D20" s="61"/>
      <c r="E20" s="65">
        <f t="shared" si="1"/>
        <v>0</v>
      </c>
      <c r="F20" s="69"/>
      <c r="G20" s="69"/>
      <c r="H20" s="91"/>
    </row>
    <row r="21" spans="2:10" ht="25.5" customHeight="1" thickBot="1" x14ac:dyDescent="0.25">
      <c r="B21" s="81" t="str">
        <f>'Mon-Day 1'!B21</f>
        <v>Block 6</v>
      </c>
      <c r="C21" s="59"/>
      <c r="D21" s="59"/>
      <c r="E21" s="64">
        <f t="shared" si="1"/>
        <v>0</v>
      </c>
      <c r="F21" s="70">
        <f>E21</f>
        <v>0</v>
      </c>
      <c r="G21" s="85"/>
      <c r="H21" s="92"/>
    </row>
    <row r="22" spans="2:10" ht="25.5" customHeight="1" thickBot="1" x14ac:dyDescent="0.25">
      <c r="B22" s="76" t="str">
        <f>'Mon-Day 1'!B22</f>
        <v>Transition/Break</v>
      </c>
      <c r="C22" s="61"/>
      <c r="D22" s="61"/>
      <c r="E22" s="65">
        <f t="shared" si="1"/>
        <v>0</v>
      </c>
      <c r="F22" s="69"/>
      <c r="G22" s="69"/>
      <c r="H22" s="91"/>
    </row>
    <row r="23" spans="2:10" ht="29.25" customHeight="1" thickBot="1" x14ac:dyDescent="0.25">
      <c r="B23" s="76" t="str">
        <f>'Mon-Day 1'!B23</f>
        <v>Lunch Supervision</v>
      </c>
      <c r="C23" s="61"/>
      <c r="D23" s="61"/>
      <c r="E23" s="65">
        <f t="shared" si="1"/>
        <v>0</v>
      </c>
      <c r="F23" s="69"/>
      <c r="G23" s="69"/>
      <c r="H23" s="91"/>
    </row>
    <row r="24" spans="2:10" ht="36.75" customHeight="1" thickBot="1" x14ac:dyDescent="0.25">
      <c r="B24" s="76" t="str">
        <f>'Mon-Day 1'!B24</f>
        <v>Lunch Recess Supervision</v>
      </c>
      <c r="C24" s="61"/>
      <c r="D24" s="61"/>
      <c r="E24" s="65">
        <f t="shared" si="1"/>
        <v>0</v>
      </c>
      <c r="F24" s="69"/>
      <c r="G24" s="69"/>
      <c r="H24" s="91"/>
    </row>
    <row r="25" spans="2:10" ht="25.5" customHeight="1" thickBot="1" x14ac:dyDescent="0.25">
      <c r="B25" s="76" t="str">
        <f>'Mon-Day 1'!B25</f>
        <v>Transition/Break</v>
      </c>
      <c r="C25" s="61"/>
      <c r="D25" s="61"/>
      <c r="E25" s="65">
        <f t="shared" si="1"/>
        <v>0</v>
      </c>
      <c r="F25" s="69"/>
      <c r="G25" s="69"/>
      <c r="H25" s="91"/>
    </row>
    <row r="26" spans="2:10" ht="25.5" customHeight="1" thickBot="1" x14ac:dyDescent="0.25">
      <c r="B26" s="81" t="str">
        <f>'Mon-Day 1'!B26</f>
        <v>Block 7</v>
      </c>
      <c r="C26" s="59"/>
      <c r="D26" s="59"/>
      <c r="E26" s="64">
        <f t="shared" si="1"/>
        <v>0</v>
      </c>
      <c r="F26" s="70">
        <f>E26</f>
        <v>0</v>
      </c>
      <c r="G26" s="85"/>
      <c r="H26" s="92"/>
    </row>
    <row r="27" spans="2:10" ht="25.5" customHeight="1" thickBot="1" x14ac:dyDescent="0.25">
      <c r="B27" s="76" t="str">
        <f>'Mon-Day 1'!B27</f>
        <v>Transition/Break</v>
      </c>
      <c r="C27" s="61"/>
      <c r="D27" s="61"/>
      <c r="E27" s="65">
        <f t="shared" si="1"/>
        <v>0</v>
      </c>
      <c r="F27" s="69"/>
      <c r="G27" s="69"/>
      <c r="H27" s="91"/>
    </row>
    <row r="28" spans="2:10" ht="35.25" customHeight="1" thickBot="1" x14ac:dyDescent="0.25">
      <c r="B28" s="76" t="str">
        <f>'Mon-Day 1'!B28</f>
        <v>PM Recess Supervision</v>
      </c>
      <c r="C28" s="61"/>
      <c r="D28" s="61"/>
      <c r="E28" s="65">
        <f t="shared" si="1"/>
        <v>0</v>
      </c>
      <c r="F28" s="69"/>
      <c r="G28" s="69"/>
      <c r="H28" s="91"/>
    </row>
    <row r="29" spans="2:10" ht="25.5" customHeight="1" thickBot="1" x14ac:dyDescent="0.25">
      <c r="B29" s="76" t="str">
        <f>'Mon-Day 1'!B29</f>
        <v>Transition/Break</v>
      </c>
      <c r="C29" s="61"/>
      <c r="D29" s="61"/>
      <c r="E29" s="65">
        <f t="shared" si="1"/>
        <v>0</v>
      </c>
      <c r="F29" s="69"/>
      <c r="G29" s="69"/>
      <c r="H29" s="91"/>
    </row>
    <row r="30" spans="2:10" ht="28.5" customHeight="1" thickBot="1" x14ac:dyDescent="0.25">
      <c r="B30" s="81" t="str">
        <f>'Mon-Day 1'!B30</f>
        <v>Block 8</v>
      </c>
      <c r="C30" s="59"/>
      <c r="D30" s="59"/>
      <c r="E30" s="64">
        <f t="shared" si="1"/>
        <v>0</v>
      </c>
      <c r="F30" s="70">
        <f>E30</f>
        <v>0</v>
      </c>
      <c r="G30" s="85"/>
      <c r="H30" s="92"/>
    </row>
    <row r="31" spans="2:10" ht="25.5" customHeight="1" thickBot="1" x14ac:dyDescent="0.25">
      <c r="B31" s="76" t="str">
        <f>'Mon-Day 1'!B31</f>
        <v>Transition/Break</v>
      </c>
      <c r="C31" s="61"/>
      <c r="D31" s="61"/>
      <c r="E31" s="65">
        <f t="shared" si="1"/>
        <v>0</v>
      </c>
      <c r="F31" s="69"/>
      <c r="G31" s="69"/>
      <c r="H31" s="91"/>
    </row>
    <row r="32" spans="2:10" ht="25.5" customHeight="1" thickBot="1" x14ac:dyDescent="0.25">
      <c r="B32" s="81" t="str">
        <f>'Mon-Day 1'!B32</f>
        <v>Block 9</v>
      </c>
      <c r="C32" s="59"/>
      <c r="D32" s="59"/>
      <c r="E32" s="64">
        <f t="shared" si="1"/>
        <v>0</v>
      </c>
      <c r="F32" s="70">
        <f>E32</f>
        <v>0</v>
      </c>
      <c r="G32" s="85"/>
      <c r="H32" s="92"/>
    </row>
    <row r="33" spans="2:10" ht="25.5" customHeight="1" thickBot="1" x14ac:dyDescent="0.25">
      <c r="B33" s="76" t="str">
        <f>'Mon-Day 1'!B33</f>
        <v>Transition/Break</v>
      </c>
      <c r="C33" s="61"/>
      <c r="D33" s="61"/>
      <c r="E33" s="65">
        <f t="shared" si="1"/>
        <v>0</v>
      </c>
      <c r="F33" s="69"/>
      <c r="G33" s="69"/>
      <c r="H33" s="91"/>
    </row>
    <row r="34" spans="2:10" ht="25.5" customHeight="1" thickBot="1" x14ac:dyDescent="0.25">
      <c r="B34" s="81" t="str">
        <f>'Mon-Day 1'!B34</f>
        <v>Block 10</v>
      </c>
      <c r="C34" s="59"/>
      <c r="D34" s="59"/>
      <c r="E34" s="64">
        <f t="shared" si="1"/>
        <v>0</v>
      </c>
      <c r="F34" s="70">
        <f>E34</f>
        <v>0</v>
      </c>
      <c r="G34" s="85"/>
      <c r="H34" s="92"/>
    </row>
    <row r="35" spans="2:10" ht="25.5" customHeight="1" thickBot="1" x14ac:dyDescent="0.25">
      <c r="B35" s="76" t="str">
        <f>'Mon-Day 1'!B35</f>
        <v>Transition/Break</v>
      </c>
      <c r="C35" s="61"/>
      <c r="D35" s="61"/>
      <c r="E35" s="65">
        <f t="shared" si="1"/>
        <v>0</v>
      </c>
      <c r="F35" s="69"/>
      <c r="G35" s="69"/>
      <c r="H35" s="91"/>
      <c r="I35" s="7"/>
      <c r="J35" s="7"/>
    </row>
    <row r="36" spans="2:10" ht="36" customHeight="1" thickBot="1" x14ac:dyDescent="0.25">
      <c r="B36" s="81" t="str">
        <f>'Mon-Day 1'!B36</f>
        <v>Block 11</v>
      </c>
      <c r="C36" s="59"/>
      <c r="D36" s="59"/>
      <c r="E36" s="64">
        <f t="shared" si="1"/>
        <v>0</v>
      </c>
      <c r="F36" s="70">
        <f>E36</f>
        <v>0</v>
      </c>
      <c r="G36" s="85"/>
      <c r="H36" s="92"/>
      <c r="I36" s="7"/>
      <c r="J36" s="7"/>
    </row>
    <row r="37" spans="2:10" ht="29.25" customHeight="1" thickBot="1" x14ac:dyDescent="0.25">
      <c r="B37" s="76" t="str">
        <f>'Mon-Day 1'!B37</f>
        <v>Transition/Break</v>
      </c>
      <c r="C37" s="61"/>
      <c r="D37" s="61"/>
      <c r="E37" s="65">
        <f t="shared" si="1"/>
        <v>0</v>
      </c>
      <c r="F37" s="69"/>
      <c r="G37" s="69"/>
      <c r="H37" s="91"/>
      <c r="I37" s="7"/>
      <c r="J37" s="7"/>
    </row>
    <row r="38" spans="2:10" ht="50.2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9.5" customHeight="1" thickBot="1" x14ac:dyDescent="0.25">
      <c r="B40" s="29" t="s">
        <v>60</v>
      </c>
      <c r="C40" s="58">
        <f>F39</f>
        <v>0</v>
      </c>
      <c r="D40" s="22" t="s">
        <v>61</v>
      </c>
      <c r="E40" s="68">
        <f>G39+H39</f>
        <v>0</v>
      </c>
      <c r="F40" s="69"/>
      <c r="G40" s="69"/>
      <c r="H40" s="69"/>
    </row>
  </sheetData>
  <sheetProtection algorithmName="SHA-512" hashValue="aUUxwG/149cWfq7MwO18Np6j/BweNUPFa/9fWD60YQPB9A9QVCmHUMRRy2B6hEJ5ziwADFBDohn4dUznSXCzIg==" saltValue="//TtycmwcNF0/CBEI892kQ==" spinCount="100000" sheet="1" objects="1" scenarios="1"/>
  <mergeCells count="2">
    <mergeCell ref="G1:H1"/>
    <mergeCell ref="G2:H2"/>
  </mergeCells>
  <phoneticPr fontId="99" type="noConversion"/>
  <dataValidations count="4">
    <dataValidation allowBlank="1" showInputMessage="1" showErrorMessage="1" prompt="adsfa" sqref="I1" xr:uid="{00000000-0002-0000-06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6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6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600-000003000000}">
      <formula1>0</formula1>
      <formula2>120</formula2>
    </dataValidation>
  </dataValidations>
  <printOptions horizontalCentered="1"/>
  <pageMargins left="0.25" right="0.25" top="0.75" bottom="0.75" header="0.3" footer="0.3"/>
  <pageSetup scale="52"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875" customWidth="1"/>
    <col min="3" max="3" width="13.875" customWidth="1"/>
    <col min="4" max="5" width="17.8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26</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1"/>
      <c r="D5" s="61"/>
      <c r="E5" s="65">
        <f t="shared" si="0"/>
        <v>0</v>
      </c>
      <c r="F5" s="69"/>
      <c r="G5" s="69"/>
      <c r="H5" s="91"/>
      <c r="I5" s="6"/>
      <c r="J5" s="6"/>
      <c r="K5" t="s">
        <v>0</v>
      </c>
    </row>
    <row r="6" spans="2:11" ht="25.5" customHeight="1" thickBot="1" x14ac:dyDescent="0.25">
      <c r="B6" s="81" t="str">
        <f>'Mon-Day 1'!B6</f>
        <v>Block 1</v>
      </c>
      <c r="C6" s="59"/>
      <c r="D6" s="59"/>
      <c r="E6" s="64">
        <f t="shared" si="0"/>
        <v>0</v>
      </c>
      <c r="F6" s="70">
        <f>E6</f>
        <v>0</v>
      </c>
      <c r="G6" s="85"/>
      <c r="H6" s="92"/>
      <c r="I6" s="7"/>
      <c r="J6" s="7"/>
    </row>
    <row r="7" spans="2:11" ht="25.5" customHeight="1" thickBot="1" x14ac:dyDescent="0.25">
      <c r="B7" s="76" t="str">
        <f>'Mon-Day 1'!B7</f>
        <v>Transition/Break</v>
      </c>
      <c r="C7" s="61"/>
      <c r="D7" s="61"/>
      <c r="E7" s="65">
        <f t="shared" si="0"/>
        <v>0</v>
      </c>
      <c r="F7" s="69"/>
      <c r="G7" s="69"/>
      <c r="H7" s="91"/>
      <c r="I7" s="7"/>
      <c r="J7" s="7"/>
    </row>
    <row r="8" spans="2:11" ht="25.5" customHeight="1" thickBot="1" x14ac:dyDescent="0.25">
      <c r="B8" s="81" t="str">
        <f>'Mon-Day 1'!B8</f>
        <v>Block 2</v>
      </c>
      <c r="C8" s="59"/>
      <c r="D8" s="59"/>
      <c r="E8" s="64">
        <f t="shared" si="0"/>
        <v>0</v>
      </c>
      <c r="F8" s="70">
        <f>E8</f>
        <v>0</v>
      </c>
      <c r="G8" s="85"/>
      <c r="H8" s="92"/>
      <c r="I8" s="7"/>
      <c r="J8" s="7"/>
    </row>
    <row r="9" spans="2:11" ht="25.5" customHeight="1" thickBot="1" x14ac:dyDescent="0.25">
      <c r="B9" s="76" t="str">
        <f>'Mon-Day 1'!B9</f>
        <v>Transition/Break</v>
      </c>
      <c r="C9" s="61"/>
      <c r="D9" s="61"/>
      <c r="E9" s="65">
        <f t="shared" si="0"/>
        <v>0</v>
      </c>
      <c r="F9" s="69"/>
      <c r="G9" s="69"/>
      <c r="H9" s="91"/>
      <c r="I9" s="7"/>
      <c r="J9" s="7"/>
    </row>
    <row r="10" spans="2:11" ht="25.5" customHeight="1" thickBot="1" x14ac:dyDescent="0.25">
      <c r="B10" s="81" t="str">
        <f>'Mon-Day 1'!B10</f>
        <v>Block 3</v>
      </c>
      <c r="C10" s="59"/>
      <c r="D10" s="59"/>
      <c r="E10" s="64">
        <f t="shared" si="0"/>
        <v>0</v>
      </c>
      <c r="F10" s="70">
        <f>E10</f>
        <v>0</v>
      </c>
      <c r="G10" s="85"/>
      <c r="H10" s="92"/>
      <c r="I10" s="7"/>
      <c r="J10" s="7"/>
    </row>
    <row r="11" spans="2:11" ht="25.5" customHeight="1" thickBot="1" x14ac:dyDescent="0.25">
      <c r="B11" s="76" t="str">
        <f>'Mon-Day 1'!B11</f>
        <v>Transition/Break</v>
      </c>
      <c r="C11" s="61"/>
      <c r="D11" s="61"/>
      <c r="E11" s="65">
        <f t="shared" si="0"/>
        <v>0</v>
      </c>
      <c r="F11" s="69"/>
      <c r="G11" s="69"/>
      <c r="H11" s="91"/>
      <c r="I11" s="7"/>
      <c r="J11" s="7"/>
    </row>
    <row r="12" spans="2:11" ht="36" customHeight="1" thickBot="1" x14ac:dyDescent="0.25">
      <c r="B12" s="76" t="str">
        <f>'Mon-Day 1'!B12</f>
        <v>Recess Supervision</v>
      </c>
      <c r="C12" s="61"/>
      <c r="D12" s="61"/>
      <c r="E12" s="65">
        <f t="shared" si="0"/>
        <v>0</v>
      </c>
      <c r="F12" s="69"/>
      <c r="G12" s="69"/>
      <c r="H12" s="91"/>
      <c r="I12" s="7"/>
      <c r="J12" s="7"/>
    </row>
    <row r="13" spans="2:11" ht="25.5" customHeight="1" thickBot="1" x14ac:dyDescent="0.25">
      <c r="B13" s="76" t="str">
        <f>'Mon-Day 1'!B13</f>
        <v>Transition/Break</v>
      </c>
      <c r="C13" s="61"/>
      <c r="D13" s="61"/>
      <c r="E13" s="65">
        <f t="shared" si="0"/>
        <v>0</v>
      </c>
      <c r="F13" s="69"/>
      <c r="G13" s="69"/>
      <c r="H13" s="91"/>
      <c r="I13" s="7"/>
      <c r="J13" s="7"/>
    </row>
    <row r="14" spans="2:11" ht="25.5" customHeight="1" thickBot="1" x14ac:dyDescent="0.25">
      <c r="B14" s="81" t="str">
        <f>'Mon-Day 1'!B14</f>
        <v>Block 4</v>
      </c>
      <c r="C14" s="59"/>
      <c r="D14" s="59"/>
      <c r="E14" s="64">
        <f>IFERROR((D14-C14)*24*60,0)</f>
        <v>0</v>
      </c>
      <c r="F14" s="70">
        <f>E14</f>
        <v>0</v>
      </c>
      <c r="G14" s="85"/>
      <c r="H14" s="92"/>
      <c r="I14" s="7"/>
      <c r="J14" s="7"/>
    </row>
    <row r="15" spans="2:11" ht="25.5" customHeight="1" thickBot="1" x14ac:dyDescent="0.25">
      <c r="B15" s="76" t="str">
        <f>'Mon-Day 1'!B15</f>
        <v>Transition/Break</v>
      </c>
      <c r="C15" s="61"/>
      <c r="D15" s="61"/>
      <c r="E15" s="65">
        <f>IFERROR((D15-C15)*24*60,0)</f>
        <v>0</v>
      </c>
      <c r="F15" s="69"/>
      <c r="G15" s="69"/>
      <c r="H15" s="91"/>
      <c r="I15" s="7"/>
      <c r="J15" s="7"/>
    </row>
    <row r="16" spans="2:11" ht="25.5" customHeight="1" thickBot="1" x14ac:dyDescent="0.25">
      <c r="B16" s="81" t="str">
        <f>'Mon-Day 1'!B16</f>
        <v>Block 5</v>
      </c>
      <c r="C16" s="59"/>
      <c r="D16" s="59"/>
      <c r="E16" s="64">
        <f>IFERROR((D16-C16)*24*60,0)</f>
        <v>0</v>
      </c>
      <c r="F16" s="70">
        <f>E16</f>
        <v>0</v>
      </c>
      <c r="G16" s="85"/>
      <c r="H16" s="92"/>
      <c r="I16" s="7"/>
      <c r="J16" s="7"/>
    </row>
    <row r="17" spans="2:10" ht="25.5" customHeight="1" thickBot="1" x14ac:dyDescent="0.25">
      <c r="B17" s="76" t="str">
        <f>'Mon-Day 1'!B17</f>
        <v>Transition/Break</v>
      </c>
      <c r="C17" s="61"/>
      <c r="D17" s="61"/>
      <c r="E17" s="65">
        <f t="shared" ref="E17:E37" si="1">IFERROR((D17-C17)*24*60,0)</f>
        <v>0</v>
      </c>
      <c r="F17" s="69"/>
      <c r="G17" s="69"/>
      <c r="H17" s="91"/>
      <c r="I17" s="7"/>
      <c r="J17" s="7"/>
    </row>
    <row r="18" spans="2:10" ht="25.5" customHeight="1" thickBot="1" x14ac:dyDescent="0.25">
      <c r="B18" s="76" t="str">
        <f>'Mon-Day 1'!B18</f>
        <v>Lunch Supervision</v>
      </c>
      <c r="C18" s="61"/>
      <c r="D18" s="61"/>
      <c r="E18" s="65">
        <f t="shared" si="1"/>
        <v>0</v>
      </c>
      <c r="F18" s="69"/>
      <c r="G18" s="69"/>
      <c r="H18" s="91"/>
    </row>
    <row r="19" spans="2:10" ht="36" customHeight="1" thickBot="1" x14ac:dyDescent="0.25">
      <c r="B19" s="76" t="str">
        <f>'Mon-Day 1'!B19</f>
        <v>Lunch Recess Supervision</v>
      </c>
      <c r="C19" s="61"/>
      <c r="D19" s="61"/>
      <c r="E19" s="65">
        <f t="shared" si="1"/>
        <v>0</v>
      </c>
      <c r="F19" s="69"/>
      <c r="G19" s="69"/>
      <c r="H19" s="91"/>
    </row>
    <row r="20" spans="2:10" ht="25.5" customHeight="1" thickBot="1" x14ac:dyDescent="0.25">
      <c r="B20" s="76" t="str">
        <f>'Mon-Day 1'!B20</f>
        <v>Transition/Break</v>
      </c>
      <c r="C20" s="61"/>
      <c r="D20" s="61"/>
      <c r="E20" s="65">
        <f t="shared" si="1"/>
        <v>0</v>
      </c>
      <c r="F20" s="69"/>
      <c r="G20" s="69"/>
      <c r="H20" s="91"/>
    </row>
    <row r="21" spans="2:10" ht="25.5" customHeight="1" thickBot="1" x14ac:dyDescent="0.25">
      <c r="B21" s="81" t="str">
        <f>'Mon-Day 1'!B21</f>
        <v>Block 6</v>
      </c>
      <c r="C21" s="59"/>
      <c r="D21" s="59"/>
      <c r="E21" s="64">
        <f t="shared" si="1"/>
        <v>0</v>
      </c>
      <c r="F21" s="70">
        <f>E21</f>
        <v>0</v>
      </c>
      <c r="G21" s="85"/>
      <c r="H21" s="92"/>
    </row>
    <row r="22" spans="2:10" ht="25.5" customHeight="1" thickBot="1" x14ac:dyDescent="0.25">
      <c r="B22" s="76" t="str">
        <f>'Mon-Day 1'!B22</f>
        <v>Transition/Break</v>
      </c>
      <c r="C22" s="61"/>
      <c r="D22" s="61"/>
      <c r="E22" s="65">
        <f t="shared" si="1"/>
        <v>0</v>
      </c>
      <c r="F22" s="69"/>
      <c r="G22" s="69"/>
      <c r="H22" s="91"/>
    </row>
    <row r="23" spans="2:10" ht="29.25" customHeight="1" thickBot="1" x14ac:dyDescent="0.25">
      <c r="B23" s="76" t="str">
        <f>'Mon-Day 1'!B23</f>
        <v>Lunch Supervision</v>
      </c>
      <c r="C23" s="61"/>
      <c r="D23" s="61"/>
      <c r="E23" s="65">
        <f t="shared" si="1"/>
        <v>0</v>
      </c>
      <c r="F23" s="69"/>
      <c r="G23" s="69"/>
      <c r="H23" s="91"/>
    </row>
    <row r="24" spans="2:10" ht="36" customHeight="1" thickBot="1" x14ac:dyDescent="0.25">
      <c r="B24" s="76" t="str">
        <f>'Mon-Day 1'!B24</f>
        <v>Lunch Recess Supervision</v>
      </c>
      <c r="C24" s="61"/>
      <c r="D24" s="61"/>
      <c r="E24" s="65">
        <f t="shared" si="1"/>
        <v>0</v>
      </c>
      <c r="F24" s="69"/>
      <c r="G24" s="69"/>
      <c r="H24" s="91"/>
    </row>
    <row r="25" spans="2:10" ht="25.5" customHeight="1" thickBot="1" x14ac:dyDescent="0.25">
      <c r="B25" s="76" t="str">
        <f>'Mon-Day 1'!B25</f>
        <v>Transition/Break</v>
      </c>
      <c r="C25" s="61"/>
      <c r="D25" s="61"/>
      <c r="E25" s="65">
        <f t="shared" si="1"/>
        <v>0</v>
      </c>
      <c r="F25" s="69"/>
      <c r="G25" s="69"/>
      <c r="H25" s="91"/>
    </row>
    <row r="26" spans="2:10" ht="25.5" customHeight="1" thickBot="1" x14ac:dyDescent="0.25">
      <c r="B26" s="81" t="str">
        <f>'Mon-Day 1'!B26</f>
        <v>Block 7</v>
      </c>
      <c r="C26" s="59"/>
      <c r="D26" s="59"/>
      <c r="E26" s="64">
        <f t="shared" si="1"/>
        <v>0</v>
      </c>
      <c r="F26" s="70">
        <f>E26</f>
        <v>0</v>
      </c>
      <c r="G26" s="85"/>
      <c r="H26" s="92"/>
    </row>
    <row r="27" spans="2:10" ht="25.5" customHeight="1" thickBot="1" x14ac:dyDescent="0.25">
      <c r="B27" s="76" t="str">
        <f>'Mon-Day 1'!B27</f>
        <v>Transition/Break</v>
      </c>
      <c r="C27" s="61"/>
      <c r="D27" s="61"/>
      <c r="E27" s="65">
        <f t="shared" si="1"/>
        <v>0</v>
      </c>
      <c r="F27" s="69"/>
      <c r="G27" s="69"/>
      <c r="H27" s="91"/>
    </row>
    <row r="28" spans="2:10" ht="36" customHeight="1" thickBot="1" x14ac:dyDescent="0.25">
      <c r="B28" s="76" t="str">
        <f>'Mon-Day 1'!B28</f>
        <v>PM Recess Supervision</v>
      </c>
      <c r="C28" s="61"/>
      <c r="D28" s="61"/>
      <c r="E28" s="65">
        <f t="shared" si="1"/>
        <v>0</v>
      </c>
      <c r="F28" s="69"/>
      <c r="G28" s="69"/>
      <c r="H28" s="91"/>
    </row>
    <row r="29" spans="2:10" ht="25.5" customHeight="1" thickBot="1" x14ac:dyDescent="0.25">
      <c r="B29" s="76" t="str">
        <f>'Mon-Day 1'!B29</f>
        <v>Transition/Break</v>
      </c>
      <c r="C29" s="61"/>
      <c r="D29" s="61"/>
      <c r="E29" s="65">
        <f t="shared" si="1"/>
        <v>0</v>
      </c>
      <c r="F29" s="69"/>
      <c r="G29" s="69"/>
      <c r="H29" s="91"/>
    </row>
    <row r="30" spans="2:10" ht="28.5" customHeight="1" thickBot="1" x14ac:dyDescent="0.25">
      <c r="B30" s="81" t="str">
        <f>'Mon-Day 1'!B30</f>
        <v>Block 8</v>
      </c>
      <c r="C30" s="59"/>
      <c r="D30" s="59"/>
      <c r="E30" s="64">
        <f t="shared" si="1"/>
        <v>0</v>
      </c>
      <c r="F30" s="70">
        <f>E30</f>
        <v>0</v>
      </c>
      <c r="G30" s="85"/>
      <c r="H30" s="92"/>
    </row>
    <row r="31" spans="2:10" ht="25.5" customHeight="1" thickBot="1" x14ac:dyDescent="0.25">
      <c r="B31" s="76" t="str">
        <f>'Mon-Day 1'!B31</f>
        <v>Transition/Break</v>
      </c>
      <c r="C31" s="61"/>
      <c r="D31" s="61"/>
      <c r="E31" s="65">
        <f t="shared" si="1"/>
        <v>0</v>
      </c>
      <c r="F31" s="69"/>
      <c r="G31" s="69"/>
      <c r="H31" s="91"/>
    </row>
    <row r="32" spans="2:10" ht="25.5" customHeight="1" thickBot="1" x14ac:dyDescent="0.25">
      <c r="B32" s="81" t="str">
        <f>'Mon-Day 1'!B32</f>
        <v>Block 9</v>
      </c>
      <c r="C32" s="59"/>
      <c r="D32" s="59"/>
      <c r="E32" s="64">
        <f t="shared" si="1"/>
        <v>0</v>
      </c>
      <c r="F32" s="70">
        <f>E32</f>
        <v>0</v>
      </c>
      <c r="G32" s="85"/>
      <c r="H32" s="92"/>
    </row>
    <row r="33" spans="2:10" ht="25.5" customHeight="1" thickBot="1" x14ac:dyDescent="0.25">
      <c r="B33" s="76" t="str">
        <f>'Mon-Day 1'!B33</f>
        <v>Transition/Break</v>
      </c>
      <c r="C33" s="61"/>
      <c r="D33" s="61"/>
      <c r="E33" s="65">
        <f t="shared" si="1"/>
        <v>0</v>
      </c>
      <c r="F33" s="69"/>
      <c r="G33" s="69"/>
      <c r="H33" s="91"/>
    </row>
    <row r="34" spans="2:10" ht="25.5" customHeight="1" thickBot="1" x14ac:dyDescent="0.25">
      <c r="B34" s="81" t="str">
        <f>'Mon-Day 1'!B34</f>
        <v>Block 10</v>
      </c>
      <c r="C34" s="59"/>
      <c r="D34" s="59"/>
      <c r="E34" s="64">
        <f t="shared" si="1"/>
        <v>0</v>
      </c>
      <c r="F34" s="70">
        <f>E34</f>
        <v>0</v>
      </c>
      <c r="G34" s="85"/>
      <c r="H34" s="92"/>
    </row>
    <row r="35" spans="2:10" ht="25.5" customHeight="1" thickBot="1" x14ac:dyDescent="0.25">
      <c r="B35" s="76" t="str">
        <f>'Mon-Day 1'!B35</f>
        <v>Transition/Break</v>
      </c>
      <c r="C35" s="61"/>
      <c r="D35" s="61"/>
      <c r="E35" s="65">
        <f t="shared" si="1"/>
        <v>0</v>
      </c>
      <c r="F35" s="69"/>
      <c r="G35" s="69"/>
      <c r="H35" s="91"/>
      <c r="I35" s="7"/>
      <c r="J35" s="7"/>
    </row>
    <row r="36" spans="2:10" ht="36" customHeight="1" thickBot="1" x14ac:dyDescent="0.25">
      <c r="B36" s="81" t="str">
        <f>'Mon-Day 1'!B36</f>
        <v>Block 11</v>
      </c>
      <c r="C36" s="59"/>
      <c r="D36" s="59"/>
      <c r="E36" s="64">
        <f t="shared" si="1"/>
        <v>0</v>
      </c>
      <c r="F36" s="70">
        <f>E36</f>
        <v>0</v>
      </c>
      <c r="G36" s="85"/>
      <c r="H36" s="92"/>
      <c r="I36" s="7"/>
      <c r="J36" s="7"/>
    </row>
    <row r="37" spans="2:10" ht="27"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9.2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54" customHeight="1" thickBot="1" x14ac:dyDescent="0.25">
      <c r="B40" s="29" t="s">
        <v>60</v>
      </c>
      <c r="C40" s="58">
        <f>F39</f>
        <v>0</v>
      </c>
      <c r="D40" s="22" t="s">
        <v>61</v>
      </c>
      <c r="E40" s="68">
        <f>G39+H39</f>
        <v>0</v>
      </c>
      <c r="F40" s="69"/>
      <c r="G40" s="69"/>
      <c r="H40" s="69"/>
    </row>
  </sheetData>
  <sheetProtection algorithmName="SHA-512" hashValue="SI8m8Tr2+umy/wi54GA3sy7b6PRrGMJkK1Y9HxC6Hr/fOatI4r2Z+FtZTQ0loVZ9N7hOzVeSHMzIPf3sYy6Xbg==" saltValue="oU2f3Pvn+EDmR3mkxxqdIA==" spinCount="100000" sheet="1" objects="1" scenarios="1"/>
  <mergeCells count="2">
    <mergeCell ref="G1:H1"/>
    <mergeCell ref="G2:H2"/>
  </mergeCells>
  <phoneticPr fontId="99" type="noConversion"/>
  <dataValidations count="4">
    <dataValidation allowBlank="1" showInputMessage="1" showErrorMessage="1" prompt="adsfa" sqref="I1" xr:uid="{00000000-0002-0000-07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7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7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700-000003000000}">
      <formula1>0</formula1>
      <formula2>120</formula2>
    </dataValidation>
  </dataValidations>
  <printOptions horizontalCentered="1"/>
  <pageMargins left="0.25" right="0.25" top="0.75" bottom="0.75" header="0.3" footer="0.3"/>
  <pageSetup scale="52"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27</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0"/>
      <c r="D5" s="60"/>
      <c r="E5" s="65">
        <f t="shared" si="0"/>
        <v>0</v>
      </c>
      <c r="F5" s="69"/>
      <c r="G5" s="69"/>
      <c r="H5" s="91"/>
      <c r="I5" s="88"/>
      <c r="J5" s="6"/>
      <c r="K5" t="s">
        <v>0</v>
      </c>
    </row>
    <row r="6" spans="2:11" ht="25.5" customHeight="1" thickBot="1" x14ac:dyDescent="0.25">
      <c r="B6" s="81" t="str">
        <f>'Mon-Day 1'!B6</f>
        <v>Block 1</v>
      </c>
      <c r="C6" s="67"/>
      <c r="D6" s="67"/>
      <c r="E6" s="64">
        <f t="shared" si="0"/>
        <v>0</v>
      </c>
      <c r="F6" s="70">
        <f>E6</f>
        <v>0</v>
      </c>
      <c r="G6" s="85"/>
      <c r="H6" s="92"/>
      <c r="I6" s="11"/>
      <c r="J6" s="7"/>
    </row>
    <row r="7" spans="2:11" ht="25.5" customHeight="1" thickBot="1" x14ac:dyDescent="0.25">
      <c r="B7" s="76" t="str">
        <f>'Mon-Day 1'!B7</f>
        <v>Transition/Break</v>
      </c>
      <c r="C7" s="60"/>
      <c r="D7" s="60"/>
      <c r="E7" s="65">
        <f t="shared" si="0"/>
        <v>0</v>
      </c>
      <c r="F7" s="69"/>
      <c r="G7" s="69"/>
      <c r="H7" s="91"/>
      <c r="I7" s="11"/>
      <c r="J7" s="7"/>
    </row>
    <row r="8" spans="2:11" ht="25.5" customHeight="1" thickBot="1" x14ac:dyDescent="0.25">
      <c r="B8" s="81" t="str">
        <f>'Mon-Day 1'!B8</f>
        <v>Block 2</v>
      </c>
      <c r="C8" s="67"/>
      <c r="D8" s="67"/>
      <c r="E8" s="64">
        <f t="shared" si="0"/>
        <v>0</v>
      </c>
      <c r="F8" s="70">
        <f>E8</f>
        <v>0</v>
      </c>
      <c r="G8" s="85"/>
      <c r="H8" s="92"/>
      <c r="I8" s="11"/>
      <c r="J8" s="7"/>
    </row>
    <row r="9" spans="2:11" ht="25.5" customHeight="1" thickBot="1" x14ac:dyDescent="0.25">
      <c r="B9" s="76" t="str">
        <f>'Mon-Day 1'!B9</f>
        <v>Transition/Break</v>
      </c>
      <c r="C9" s="60"/>
      <c r="D9" s="60"/>
      <c r="E9" s="65">
        <f t="shared" si="0"/>
        <v>0</v>
      </c>
      <c r="F9" s="69"/>
      <c r="G9" s="69"/>
      <c r="H9" s="91"/>
      <c r="I9" s="11"/>
      <c r="J9" s="7"/>
    </row>
    <row r="10" spans="2:11" ht="25.5" customHeight="1" thickBot="1" x14ac:dyDescent="0.25">
      <c r="B10" s="81" t="str">
        <f>'Mon-Day 1'!B10</f>
        <v>Block 3</v>
      </c>
      <c r="C10" s="67"/>
      <c r="D10" s="67"/>
      <c r="E10" s="64">
        <f t="shared" si="0"/>
        <v>0</v>
      </c>
      <c r="F10" s="70">
        <f>E10</f>
        <v>0</v>
      </c>
      <c r="G10" s="85"/>
      <c r="H10" s="92"/>
      <c r="I10" s="11"/>
      <c r="J10" s="7"/>
    </row>
    <row r="11" spans="2:11" ht="25.5" customHeight="1" thickBot="1" x14ac:dyDescent="0.25">
      <c r="B11" s="76" t="str">
        <f>'Mon-Day 1'!B11</f>
        <v>Transition/Break</v>
      </c>
      <c r="C11" s="60"/>
      <c r="D11" s="60"/>
      <c r="E11" s="65">
        <f t="shared" si="0"/>
        <v>0</v>
      </c>
      <c r="F11" s="69"/>
      <c r="G11" s="69"/>
      <c r="H11" s="91"/>
      <c r="I11" s="11"/>
      <c r="J11" s="7"/>
    </row>
    <row r="12" spans="2:11" ht="37.5" customHeight="1" thickBot="1" x14ac:dyDescent="0.25">
      <c r="B12" s="76" t="str">
        <f>'Mon-Day 1'!B12</f>
        <v>Recess Supervision</v>
      </c>
      <c r="C12" s="60"/>
      <c r="D12" s="60"/>
      <c r="E12" s="65">
        <f t="shared" si="0"/>
        <v>0</v>
      </c>
      <c r="F12" s="69"/>
      <c r="G12" s="69"/>
      <c r="H12" s="91"/>
      <c r="I12" s="11"/>
      <c r="J12" s="7"/>
    </row>
    <row r="13" spans="2:11" ht="25.5" customHeight="1" thickBot="1" x14ac:dyDescent="0.25">
      <c r="B13" s="76" t="str">
        <f>'Mon-Day 1'!B13</f>
        <v>Transition/Break</v>
      </c>
      <c r="C13" s="60"/>
      <c r="D13" s="60"/>
      <c r="E13" s="65">
        <f t="shared" si="0"/>
        <v>0</v>
      </c>
      <c r="F13" s="69"/>
      <c r="G13" s="69"/>
      <c r="H13" s="91"/>
      <c r="I13" s="11"/>
      <c r="J13" s="7"/>
    </row>
    <row r="14" spans="2:11" ht="25.5" customHeight="1" thickBot="1" x14ac:dyDescent="0.25">
      <c r="B14" s="81" t="str">
        <f>'Mon-Day 1'!B14</f>
        <v>Block 4</v>
      </c>
      <c r="C14" s="67"/>
      <c r="D14" s="67"/>
      <c r="E14" s="64">
        <f>IFERROR((D14-C14)*24*60,0)</f>
        <v>0</v>
      </c>
      <c r="F14" s="70">
        <f>E14</f>
        <v>0</v>
      </c>
      <c r="G14" s="85"/>
      <c r="H14" s="92"/>
      <c r="I14" s="11"/>
      <c r="J14" s="7"/>
    </row>
    <row r="15" spans="2:11" ht="25.5" customHeight="1" thickBot="1" x14ac:dyDescent="0.25">
      <c r="B15" s="76" t="str">
        <f>'Mon-Day 1'!B15</f>
        <v>Transition/Break</v>
      </c>
      <c r="C15" s="60"/>
      <c r="D15" s="60"/>
      <c r="E15" s="65">
        <f>IFERROR((D15-C15)*24*60,0)</f>
        <v>0</v>
      </c>
      <c r="F15" s="69"/>
      <c r="G15" s="69"/>
      <c r="H15" s="91"/>
      <c r="I15" s="11"/>
      <c r="J15" s="7"/>
    </row>
    <row r="16" spans="2:11" ht="25.5" customHeight="1" thickBot="1" x14ac:dyDescent="0.25">
      <c r="B16" s="81" t="str">
        <f>'Mon-Day 1'!B16</f>
        <v>Block 5</v>
      </c>
      <c r="C16" s="67"/>
      <c r="D16" s="67"/>
      <c r="E16" s="64">
        <f>IFERROR((D16-C16)*24*60,0)</f>
        <v>0</v>
      </c>
      <c r="F16" s="70">
        <f>E16</f>
        <v>0</v>
      </c>
      <c r="G16" s="85"/>
      <c r="H16" s="92"/>
      <c r="I16" s="11"/>
      <c r="J16" s="7"/>
    </row>
    <row r="17" spans="2:10" ht="25.5" customHeight="1" thickBot="1" x14ac:dyDescent="0.25">
      <c r="B17" s="76" t="str">
        <f>'Mon-Day 1'!B17</f>
        <v>Transition/Break</v>
      </c>
      <c r="C17" s="60"/>
      <c r="D17" s="60"/>
      <c r="E17" s="65">
        <f t="shared" ref="E17:E37" si="1">IFERROR((D17-C17)*24*60,0)</f>
        <v>0</v>
      </c>
      <c r="F17" s="69"/>
      <c r="G17" s="69"/>
      <c r="H17" s="91"/>
      <c r="I17" s="11"/>
      <c r="J17" s="7"/>
    </row>
    <row r="18" spans="2:10" ht="25.5" customHeight="1" thickBot="1" x14ac:dyDescent="0.25">
      <c r="B18" s="76" t="str">
        <f>'Mon-Day 1'!B18</f>
        <v>Lunch Supervision</v>
      </c>
      <c r="C18" s="60"/>
      <c r="D18" s="60"/>
      <c r="E18" s="65">
        <f t="shared" si="1"/>
        <v>0</v>
      </c>
      <c r="F18" s="69"/>
      <c r="G18" s="69"/>
      <c r="H18" s="91"/>
      <c r="I18" s="10"/>
    </row>
    <row r="19" spans="2:10" ht="36" customHeight="1" thickBot="1" x14ac:dyDescent="0.25">
      <c r="B19" s="76" t="str">
        <f>'Mon-Day 1'!B19</f>
        <v>Lunch Recess Supervision</v>
      </c>
      <c r="C19" s="60"/>
      <c r="D19" s="60"/>
      <c r="E19" s="65">
        <f t="shared" si="1"/>
        <v>0</v>
      </c>
      <c r="F19" s="69"/>
      <c r="G19" s="69"/>
      <c r="H19" s="91"/>
      <c r="I19" s="10"/>
    </row>
    <row r="20" spans="2:10" ht="25.5" customHeight="1" thickBot="1" x14ac:dyDescent="0.25">
      <c r="B20" s="76" t="str">
        <f>'Mon-Day 1'!B20</f>
        <v>Transition/Break</v>
      </c>
      <c r="C20" s="60"/>
      <c r="D20" s="60"/>
      <c r="E20" s="65">
        <f t="shared" si="1"/>
        <v>0</v>
      </c>
      <c r="F20" s="69"/>
      <c r="G20" s="69"/>
      <c r="H20" s="91"/>
      <c r="I20" s="10"/>
    </row>
    <row r="21" spans="2:10" ht="25.5" customHeight="1" thickBot="1" x14ac:dyDescent="0.25">
      <c r="B21" s="81" t="str">
        <f>'Mon-Day 1'!B21</f>
        <v>Block 6</v>
      </c>
      <c r="C21" s="67"/>
      <c r="D21" s="67"/>
      <c r="E21" s="64">
        <f t="shared" si="1"/>
        <v>0</v>
      </c>
      <c r="F21" s="70">
        <f>E21</f>
        <v>0</v>
      </c>
      <c r="G21" s="85"/>
      <c r="H21" s="92"/>
      <c r="I21" s="10"/>
    </row>
    <row r="22" spans="2:10" ht="25.5" customHeight="1" thickBot="1" x14ac:dyDescent="0.25">
      <c r="B22" s="76" t="str">
        <f>'Mon-Day 1'!B22</f>
        <v>Transition/Break</v>
      </c>
      <c r="C22" s="60"/>
      <c r="D22" s="60"/>
      <c r="E22" s="65">
        <f t="shared" si="1"/>
        <v>0</v>
      </c>
      <c r="F22" s="69"/>
      <c r="G22" s="69"/>
      <c r="H22" s="91"/>
      <c r="I22" s="10"/>
    </row>
    <row r="23" spans="2:10" ht="29.25" customHeight="1" thickBot="1" x14ac:dyDescent="0.25">
      <c r="B23" s="76" t="str">
        <f>'Mon-Day 1'!B23</f>
        <v>Lunch Supervision</v>
      </c>
      <c r="C23" s="60"/>
      <c r="D23" s="60"/>
      <c r="E23" s="65">
        <f t="shared" si="1"/>
        <v>0</v>
      </c>
      <c r="F23" s="69"/>
      <c r="G23" s="69"/>
      <c r="H23" s="91"/>
      <c r="I23" s="10"/>
    </row>
    <row r="24" spans="2:10" ht="36" customHeight="1" thickBot="1" x14ac:dyDescent="0.25">
      <c r="B24" s="76" t="str">
        <f>'Mon-Day 1'!B24</f>
        <v>Lunch Recess Supervision</v>
      </c>
      <c r="C24" s="60"/>
      <c r="D24" s="60"/>
      <c r="E24" s="65">
        <f t="shared" si="1"/>
        <v>0</v>
      </c>
      <c r="F24" s="69"/>
      <c r="G24" s="69"/>
      <c r="H24" s="91"/>
      <c r="I24" s="10"/>
    </row>
    <row r="25" spans="2:10" ht="25.5" customHeight="1" thickBot="1" x14ac:dyDescent="0.25">
      <c r="B25" s="76" t="str">
        <f>'Mon-Day 1'!B25</f>
        <v>Transition/Break</v>
      </c>
      <c r="C25" s="60"/>
      <c r="D25" s="60"/>
      <c r="E25" s="65">
        <f t="shared" si="1"/>
        <v>0</v>
      </c>
      <c r="F25" s="69"/>
      <c r="G25" s="69"/>
      <c r="H25" s="91"/>
      <c r="I25" s="10"/>
    </row>
    <row r="26" spans="2:10" ht="25.5" customHeight="1" thickBot="1" x14ac:dyDescent="0.25">
      <c r="B26" s="81" t="str">
        <f>'Mon-Day 1'!B26</f>
        <v>Block 7</v>
      </c>
      <c r="C26" s="67"/>
      <c r="D26" s="67"/>
      <c r="E26" s="64">
        <f t="shared" si="1"/>
        <v>0</v>
      </c>
      <c r="F26" s="70">
        <f>E26</f>
        <v>0</v>
      </c>
      <c r="G26" s="85"/>
      <c r="H26" s="92"/>
      <c r="I26" s="10"/>
    </row>
    <row r="27" spans="2:10" ht="25.5" customHeight="1" thickBot="1" x14ac:dyDescent="0.25">
      <c r="B27" s="76" t="str">
        <f>'Mon-Day 1'!B27</f>
        <v>Transition/Break</v>
      </c>
      <c r="C27" s="60"/>
      <c r="D27" s="60"/>
      <c r="E27" s="65">
        <f t="shared" si="1"/>
        <v>0</v>
      </c>
      <c r="F27" s="69"/>
      <c r="G27" s="69"/>
      <c r="H27" s="91"/>
      <c r="I27" s="10"/>
    </row>
    <row r="28" spans="2:10" ht="36" customHeight="1" thickBot="1" x14ac:dyDescent="0.25">
      <c r="B28" s="76" t="str">
        <f>'Mon-Day 1'!B28</f>
        <v>PM Recess Supervision</v>
      </c>
      <c r="C28" s="60"/>
      <c r="D28" s="60"/>
      <c r="E28" s="65">
        <f t="shared" si="1"/>
        <v>0</v>
      </c>
      <c r="F28" s="69"/>
      <c r="G28" s="69"/>
      <c r="H28" s="91"/>
      <c r="I28" s="10"/>
    </row>
    <row r="29" spans="2:10" ht="25.5" customHeight="1" thickBot="1" x14ac:dyDescent="0.25">
      <c r="B29" s="76" t="str">
        <f>'Mon-Day 1'!B29</f>
        <v>Transition/Break</v>
      </c>
      <c r="C29" s="60"/>
      <c r="D29" s="60"/>
      <c r="E29" s="65">
        <f t="shared" si="1"/>
        <v>0</v>
      </c>
      <c r="F29" s="69"/>
      <c r="G29" s="69"/>
      <c r="H29" s="91"/>
      <c r="I29" s="10"/>
    </row>
    <row r="30" spans="2:10" ht="28.5" customHeight="1" thickBot="1" x14ac:dyDescent="0.25">
      <c r="B30" s="81" t="str">
        <f>'Mon-Day 1'!B30</f>
        <v>Block 8</v>
      </c>
      <c r="C30" s="67"/>
      <c r="D30" s="67"/>
      <c r="E30" s="64">
        <f t="shared" si="1"/>
        <v>0</v>
      </c>
      <c r="F30" s="70">
        <f>E30</f>
        <v>0</v>
      </c>
      <c r="G30" s="85"/>
      <c r="H30" s="92"/>
      <c r="I30" s="10"/>
    </row>
    <row r="31" spans="2:10" ht="25.5" customHeight="1" thickBot="1" x14ac:dyDescent="0.25">
      <c r="B31" s="76" t="str">
        <f>'Mon-Day 1'!B31</f>
        <v>Transition/Break</v>
      </c>
      <c r="C31" s="60"/>
      <c r="D31" s="60"/>
      <c r="E31" s="65">
        <f t="shared" si="1"/>
        <v>0</v>
      </c>
      <c r="F31" s="69"/>
      <c r="G31" s="69"/>
      <c r="H31" s="91"/>
      <c r="I31" s="10"/>
    </row>
    <row r="32" spans="2:10" ht="25.5" customHeight="1" thickBot="1" x14ac:dyDescent="0.25">
      <c r="B32" s="81" t="str">
        <f>'Mon-Day 1'!B32</f>
        <v>Block 9</v>
      </c>
      <c r="C32" s="67"/>
      <c r="D32" s="67"/>
      <c r="E32" s="64">
        <f t="shared" si="1"/>
        <v>0</v>
      </c>
      <c r="F32" s="70">
        <f>E32</f>
        <v>0</v>
      </c>
      <c r="G32" s="85"/>
      <c r="H32" s="92"/>
      <c r="I32" s="10"/>
    </row>
    <row r="33" spans="2:10" ht="25.5" customHeight="1" thickBot="1" x14ac:dyDescent="0.25">
      <c r="B33" s="76" t="str">
        <f>'Mon-Day 1'!B33</f>
        <v>Transition/Break</v>
      </c>
      <c r="C33" s="60"/>
      <c r="D33" s="60"/>
      <c r="E33" s="65">
        <f t="shared" si="1"/>
        <v>0</v>
      </c>
      <c r="F33" s="69"/>
      <c r="G33" s="69"/>
      <c r="H33" s="91"/>
      <c r="I33" s="10"/>
    </row>
    <row r="34" spans="2:10" ht="25.5" customHeight="1" thickBot="1" x14ac:dyDescent="0.25">
      <c r="B34" s="81" t="str">
        <f>'Mon-Day 1'!B34</f>
        <v>Block 10</v>
      </c>
      <c r="C34" s="67"/>
      <c r="D34" s="67"/>
      <c r="E34" s="64">
        <f t="shared" si="1"/>
        <v>0</v>
      </c>
      <c r="F34" s="70">
        <f>E34</f>
        <v>0</v>
      </c>
      <c r="G34" s="85"/>
      <c r="H34" s="92"/>
      <c r="I34" s="10"/>
    </row>
    <row r="35" spans="2:10" ht="25.5" customHeight="1" thickBot="1" x14ac:dyDescent="0.25">
      <c r="B35" s="76" t="str">
        <f>'Mon-Day 1'!B35</f>
        <v>Transition/Break</v>
      </c>
      <c r="C35" s="60"/>
      <c r="D35" s="60"/>
      <c r="E35" s="65">
        <f t="shared" si="1"/>
        <v>0</v>
      </c>
      <c r="F35" s="69"/>
      <c r="G35" s="69"/>
      <c r="H35" s="91"/>
      <c r="I35" s="11"/>
      <c r="J35" s="7"/>
    </row>
    <row r="36" spans="2:10" ht="36" customHeight="1" thickBot="1" x14ac:dyDescent="0.25">
      <c r="B36" s="81" t="str">
        <f>'Mon-Day 1'!B36</f>
        <v>Block 11</v>
      </c>
      <c r="C36" s="59"/>
      <c r="D36" s="59"/>
      <c r="E36" s="64">
        <f t="shared" si="1"/>
        <v>0</v>
      </c>
      <c r="F36" s="70">
        <f>E36</f>
        <v>0</v>
      </c>
      <c r="G36" s="85"/>
      <c r="H36" s="92"/>
      <c r="I36" s="11"/>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9.5" customHeight="1" thickBot="1" x14ac:dyDescent="0.25">
      <c r="B40" s="29" t="s">
        <v>60</v>
      </c>
      <c r="C40" s="58">
        <f>F39</f>
        <v>0</v>
      </c>
      <c r="D40" s="22" t="s">
        <v>61</v>
      </c>
      <c r="E40" s="68">
        <f>G39+H39</f>
        <v>0</v>
      </c>
      <c r="F40" s="69"/>
      <c r="G40" s="69"/>
      <c r="H40" s="69"/>
    </row>
  </sheetData>
  <sheetProtection algorithmName="SHA-512" hashValue="9oKNrpVLWXqgh1jZh9UeBPIjju4ZX48EF7LertzZ22Hup0zFi0f2RiBTjHxn3HkJ+cya/JG3ZTwwTXYsGcGaWg==" saltValue="isDeXWT5RXjmPFaa+1gLrA==" spinCount="100000" sheet="1" objects="1" scenarios="1"/>
  <mergeCells count="2">
    <mergeCell ref="G1:H1"/>
    <mergeCell ref="G2:H2"/>
  </mergeCells>
  <phoneticPr fontId="99" type="noConversion"/>
  <dataValidations count="4">
    <dataValidation allowBlank="1" showInputMessage="1" showErrorMessage="1" prompt="adsfa" sqref="I1" xr:uid="{00000000-0002-0000-0800-000000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800-000001000000}">
      <formula1>0</formula1>
      <formula2>120</formula2>
    </dataValidation>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800-000002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800-000003000000}"/>
  </dataValidations>
  <printOptions horizontalCentered="1"/>
  <pageMargins left="0.25" right="0.25" top="0.75" bottom="0.75" header="0.3" footer="0.3"/>
  <pageSetup scale="5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92</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0"/>
      <c r="D5" s="60"/>
      <c r="E5" s="65">
        <f t="shared" si="0"/>
        <v>0</v>
      </c>
      <c r="F5" s="69"/>
      <c r="G5" s="69"/>
      <c r="H5" s="91"/>
      <c r="I5" s="88"/>
      <c r="J5" s="6"/>
      <c r="K5" t="s">
        <v>0</v>
      </c>
    </row>
    <row r="6" spans="2:11" ht="25.5" customHeight="1" thickBot="1" x14ac:dyDescent="0.25">
      <c r="B6" s="81" t="str">
        <f>'Mon-Day 1'!B6</f>
        <v>Block 1</v>
      </c>
      <c r="C6" s="67"/>
      <c r="D6" s="67"/>
      <c r="E6" s="64">
        <f t="shared" si="0"/>
        <v>0</v>
      </c>
      <c r="F6" s="70">
        <f>E6</f>
        <v>0</v>
      </c>
      <c r="G6" s="85"/>
      <c r="H6" s="92"/>
      <c r="I6" s="11"/>
      <c r="J6" s="7"/>
    </row>
    <row r="7" spans="2:11" ht="25.5" customHeight="1" thickBot="1" x14ac:dyDescent="0.25">
      <c r="B7" s="76" t="str">
        <f>'Mon-Day 1'!B7</f>
        <v>Transition/Break</v>
      </c>
      <c r="C7" s="60"/>
      <c r="D7" s="60"/>
      <c r="E7" s="65">
        <f t="shared" si="0"/>
        <v>0</v>
      </c>
      <c r="F7" s="69"/>
      <c r="G7" s="69"/>
      <c r="H7" s="91"/>
      <c r="I7" s="11"/>
      <c r="J7" s="7"/>
    </row>
    <row r="8" spans="2:11" ht="25.5" customHeight="1" thickBot="1" x14ac:dyDescent="0.25">
      <c r="B8" s="81" t="str">
        <f>'Mon-Day 1'!B8</f>
        <v>Block 2</v>
      </c>
      <c r="C8" s="67"/>
      <c r="D8" s="67"/>
      <c r="E8" s="64">
        <f t="shared" si="0"/>
        <v>0</v>
      </c>
      <c r="F8" s="70">
        <f>E8</f>
        <v>0</v>
      </c>
      <c r="G8" s="85"/>
      <c r="H8" s="92"/>
      <c r="I8" s="11"/>
      <c r="J8" s="7"/>
    </row>
    <row r="9" spans="2:11" ht="25.5" customHeight="1" thickBot="1" x14ac:dyDescent="0.25">
      <c r="B9" s="76" t="str">
        <f>'Mon-Day 1'!B9</f>
        <v>Transition/Break</v>
      </c>
      <c r="C9" s="60"/>
      <c r="D9" s="60"/>
      <c r="E9" s="65">
        <f t="shared" si="0"/>
        <v>0</v>
      </c>
      <c r="F9" s="69"/>
      <c r="G9" s="69"/>
      <c r="H9" s="91"/>
      <c r="I9" s="11"/>
      <c r="J9" s="7"/>
    </row>
    <row r="10" spans="2:11" ht="25.5" customHeight="1" thickBot="1" x14ac:dyDescent="0.25">
      <c r="B10" s="81" t="str">
        <f>'Mon-Day 1'!B10</f>
        <v>Block 3</v>
      </c>
      <c r="C10" s="67"/>
      <c r="D10" s="67"/>
      <c r="E10" s="64">
        <f t="shared" si="0"/>
        <v>0</v>
      </c>
      <c r="F10" s="70">
        <f>E10</f>
        <v>0</v>
      </c>
      <c r="G10" s="85"/>
      <c r="H10" s="92"/>
      <c r="I10" s="11"/>
      <c r="J10" s="7"/>
    </row>
    <row r="11" spans="2:11" ht="25.5" customHeight="1" thickBot="1" x14ac:dyDescent="0.25">
      <c r="B11" s="76" t="str">
        <f>'Mon-Day 1'!B11</f>
        <v>Transition/Break</v>
      </c>
      <c r="C11" s="60"/>
      <c r="D11" s="60"/>
      <c r="E11" s="65">
        <f t="shared" si="0"/>
        <v>0</v>
      </c>
      <c r="F11" s="69"/>
      <c r="G11" s="69"/>
      <c r="H11" s="91"/>
      <c r="I11" s="11"/>
      <c r="J11" s="7"/>
    </row>
    <row r="12" spans="2:11" ht="37.5" customHeight="1" thickBot="1" x14ac:dyDescent="0.25">
      <c r="B12" s="76" t="str">
        <f>'Mon-Day 1'!B12</f>
        <v>Recess Supervision</v>
      </c>
      <c r="C12" s="60"/>
      <c r="D12" s="60"/>
      <c r="E12" s="65">
        <f t="shared" si="0"/>
        <v>0</v>
      </c>
      <c r="F12" s="69"/>
      <c r="G12" s="69"/>
      <c r="H12" s="91"/>
      <c r="I12" s="11"/>
      <c r="J12" s="7"/>
    </row>
    <row r="13" spans="2:11" ht="25.5" customHeight="1" thickBot="1" x14ac:dyDescent="0.25">
      <c r="B13" s="76" t="str">
        <f>'Mon-Day 1'!B13</f>
        <v>Transition/Break</v>
      </c>
      <c r="C13" s="60"/>
      <c r="D13" s="60"/>
      <c r="E13" s="65">
        <f t="shared" si="0"/>
        <v>0</v>
      </c>
      <c r="F13" s="69"/>
      <c r="G13" s="69"/>
      <c r="H13" s="91"/>
      <c r="I13" s="11"/>
      <c r="J13" s="7"/>
    </row>
    <row r="14" spans="2:11" ht="25.5" customHeight="1" thickBot="1" x14ac:dyDescent="0.25">
      <c r="B14" s="81" t="str">
        <f>'Mon-Day 1'!B14</f>
        <v>Block 4</v>
      </c>
      <c r="C14" s="67"/>
      <c r="D14" s="67"/>
      <c r="E14" s="64">
        <f>IFERROR((D14-C14)*24*60,0)</f>
        <v>0</v>
      </c>
      <c r="F14" s="70">
        <f>E14</f>
        <v>0</v>
      </c>
      <c r="G14" s="85"/>
      <c r="H14" s="92"/>
      <c r="I14" s="11"/>
      <c r="J14" s="7"/>
    </row>
    <row r="15" spans="2:11" ht="25.5" customHeight="1" thickBot="1" x14ac:dyDescent="0.25">
      <c r="B15" s="76" t="str">
        <f>'Mon-Day 1'!B15</f>
        <v>Transition/Break</v>
      </c>
      <c r="C15" s="60"/>
      <c r="D15" s="60"/>
      <c r="E15" s="65">
        <f>IFERROR((D15-C15)*24*60,0)</f>
        <v>0</v>
      </c>
      <c r="F15" s="69"/>
      <c r="G15" s="69"/>
      <c r="H15" s="91"/>
      <c r="I15" s="11"/>
      <c r="J15" s="7"/>
    </row>
    <row r="16" spans="2:11" ht="25.5" customHeight="1" thickBot="1" x14ac:dyDescent="0.25">
      <c r="B16" s="81" t="str">
        <f>'Mon-Day 1'!B16</f>
        <v>Block 5</v>
      </c>
      <c r="C16" s="67"/>
      <c r="D16" s="67"/>
      <c r="E16" s="64">
        <f>IFERROR((D16-C16)*24*60,0)</f>
        <v>0</v>
      </c>
      <c r="F16" s="70">
        <f>E16</f>
        <v>0</v>
      </c>
      <c r="G16" s="85"/>
      <c r="H16" s="92"/>
      <c r="I16" s="11"/>
      <c r="J16" s="7"/>
    </row>
    <row r="17" spans="2:10" ht="25.5" customHeight="1" thickBot="1" x14ac:dyDescent="0.25">
      <c r="B17" s="76" t="str">
        <f>'Mon-Day 1'!B17</f>
        <v>Transition/Break</v>
      </c>
      <c r="C17" s="60"/>
      <c r="D17" s="60"/>
      <c r="E17" s="65">
        <f t="shared" ref="E17:E37" si="1">IFERROR((D17-C17)*24*60,0)</f>
        <v>0</v>
      </c>
      <c r="F17" s="69"/>
      <c r="G17" s="69"/>
      <c r="H17" s="91"/>
      <c r="I17" s="11"/>
      <c r="J17" s="7"/>
    </row>
    <row r="18" spans="2:10" ht="25.5" customHeight="1" thickBot="1" x14ac:dyDescent="0.25">
      <c r="B18" s="76" t="str">
        <f>'Mon-Day 1'!B18</f>
        <v>Lunch Supervision</v>
      </c>
      <c r="C18" s="60"/>
      <c r="D18" s="60"/>
      <c r="E18" s="65">
        <f t="shared" si="1"/>
        <v>0</v>
      </c>
      <c r="F18" s="69"/>
      <c r="G18" s="69"/>
      <c r="H18" s="91"/>
      <c r="I18" s="10"/>
    </row>
    <row r="19" spans="2:10" ht="36" customHeight="1" thickBot="1" x14ac:dyDescent="0.25">
      <c r="B19" s="76" t="str">
        <f>'Mon-Day 1'!B19</f>
        <v>Lunch Recess Supervision</v>
      </c>
      <c r="C19" s="60"/>
      <c r="D19" s="60"/>
      <c r="E19" s="65">
        <f t="shared" si="1"/>
        <v>0</v>
      </c>
      <c r="F19" s="69"/>
      <c r="G19" s="69"/>
      <c r="H19" s="91"/>
      <c r="I19" s="10"/>
    </row>
    <row r="20" spans="2:10" ht="25.5" customHeight="1" thickBot="1" x14ac:dyDescent="0.25">
      <c r="B20" s="76" t="str">
        <f>'Mon-Day 1'!B20</f>
        <v>Transition/Break</v>
      </c>
      <c r="C20" s="60"/>
      <c r="D20" s="60"/>
      <c r="E20" s="65">
        <f t="shared" si="1"/>
        <v>0</v>
      </c>
      <c r="F20" s="69"/>
      <c r="G20" s="69"/>
      <c r="H20" s="91"/>
      <c r="I20" s="10"/>
    </row>
    <row r="21" spans="2:10" ht="25.5" customHeight="1" thickBot="1" x14ac:dyDescent="0.25">
      <c r="B21" s="81" t="str">
        <f>'Mon-Day 1'!B21</f>
        <v>Block 6</v>
      </c>
      <c r="C21" s="67"/>
      <c r="D21" s="67"/>
      <c r="E21" s="64">
        <f t="shared" si="1"/>
        <v>0</v>
      </c>
      <c r="F21" s="70">
        <f>E21</f>
        <v>0</v>
      </c>
      <c r="G21" s="85"/>
      <c r="H21" s="92"/>
      <c r="I21" s="10"/>
    </row>
    <row r="22" spans="2:10" ht="25.5" customHeight="1" thickBot="1" x14ac:dyDescent="0.25">
      <c r="B22" s="76" t="str">
        <f>'Mon-Day 1'!B22</f>
        <v>Transition/Break</v>
      </c>
      <c r="C22" s="60"/>
      <c r="D22" s="60"/>
      <c r="E22" s="65">
        <f t="shared" si="1"/>
        <v>0</v>
      </c>
      <c r="F22" s="69"/>
      <c r="G22" s="69"/>
      <c r="H22" s="91"/>
      <c r="I22" s="10"/>
    </row>
    <row r="23" spans="2:10" ht="29.25" customHeight="1" thickBot="1" x14ac:dyDescent="0.25">
      <c r="B23" s="76" t="str">
        <f>'Mon-Day 1'!B23</f>
        <v>Lunch Supervision</v>
      </c>
      <c r="C23" s="60"/>
      <c r="D23" s="60"/>
      <c r="E23" s="65">
        <f t="shared" si="1"/>
        <v>0</v>
      </c>
      <c r="F23" s="69"/>
      <c r="G23" s="69"/>
      <c r="H23" s="91"/>
      <c r="I23" s="10"/>
    </row>
    <row r="24" spans="2:10" ht="36" customHeight="1" thickBot="1" x14ac:dyDescent="0.25">
      <c r="B24" s="76" t="str">
        <f>'Mon-Day 1'!B24</f>
        <v>Lunch Recess Supervision</v>
      </c>
      <c r="C24" s="60"/>
      <c r="D24" s="60"/>
      <c r="E24" s="65">
        <f t="shared" si="1"/>
        <v>0</v>
      </c>
      <c r="F24" s="69"/>
      <c r="G24" s="69"/>
      <c r="H24" s="91"/>
      <c r="I24" s="10"/>
    </row>
    <row r="25" spans="2:10" ht="25.5" customHeight="1" thickBot="1" x14ac:dyDescent="0.25">
      <c r="B25" s="76" t="str">
        <f>'Mon-Day 1'!B25</f>
        <v>Transition/Break</v>
      </c>
      <c r="C25" s="60"/>
      <c r="D25" s="60"/>
      <c r="E25" s="65">
        <f t="shared" si="1"/>
        <v>0</v>
      </c>
      <c r="F25" s="69"/>
      <c r="G25" s="69"/>
      <c r="H25" s="91"/>
      <c r="I25" s="10"/>
    </row>
    <row r="26" spans="2:10" ht="25.5" customHeight="1" thickBot="1" x14ac:dyDescent="0.25">
      <c r="B26" s="81" t="str">
        <f>'Mon-Day 1'!B26</f>
        <v>Block 7</v>
      </c>
      <c r="C26" s="67"/>
      <c r="D26" s="67"/>
      <c r="E26" s="64">
        <f t="shared" si="1"/>
        <v>0</v>
      </c>
      <c r="F26" s="70">
        <f>E26</f>
        <v>0</v>
      </c>
      <c r="G26" s="85"/>
      <c r="H26" s="92"/>
      <c r="I26" s="10"/>
    </row>
    <row r="27" spans="2:10" ht="25.5" customHeight="1" thickBot="1" x14ac:dyDescent="0.25">
      <c r="B27" s="76" t="str">
        <f>'Mon-Day 1'!B27</f>
        <v>Transition/Break</v>
      </c>
      <c r="C27" s="60"/>
      <c r="D27" s="60"/>
      <c r="E27" s="65">
        <f t="shared" si="1"/>
        <v>0</v>
      </c>
      <c r="F27" s="69"/>
      <c r="G27" s="69"/>
      <c r="H27" s="91"/>
      <c r="I27" s="10"/>
    </row>
    <row r="28" spans="2:10" ht="36" customHeight="1" thickBot="1" x14ac:dyDescent="0.25">
      <c r="B28" s="76" t="str">
        <f>'Mon-Day 1'!B28</f>
        <v>PM Recess Supervision</v>
      </c>
      <c r="C28" s="60"/>
      <c r="D28" s="60"/>
      <c r="E28" s="65">
        <f t="shared" si="1"/>
        <v>0</v>
      </c>
      <c r="F28" s="69"/>
      <c r="G28" s="69"/>
      <c r="H28" s="91"/>
      <c r="I28" s="10"/>
    </row>
    <row r="29" spans="2:10" ht="25.5" customHeight="1" thickBot="1" x14ac:dyDescent="0.25">
      <c r="B29" s="76" t="str">
        <f>'Mon-Day 1'!B29</f>
        <v>Transition/Break</v>
      </c>
      <c r="C29" s="60"/>
      <c r="D29" s="60"/>
      <c r="E29" s="65">
        <f t="shared" si="1"/>
        <v>0</v>
      </c>
      <c r="F29" s="69"/>
      <c r="G29" s="69"/>
      <c r="H29" s="91"/>
      <c r="I29" s="10"/>
    </row>
    <row r="30" spans="2:10" ht="28.5" customHeight="1" thickBot="1" x14ac:dyDescent="0.25">
      <c r="B30" s="81" t="str">
        <f>'Mon-Day 1'!B30</f>
        <v>Block 8</v>
      </c>
      <c r="C30" s="67"/>
      <c r="D30" s="67"/>
      <c r="E30" s="64">
        <f t="shared" si="1"/>
        <v>0</v>
      </c>
      <c r="F30" s="70">
        <f>E30</f>
        <v>0</v>
      </c>
      <c r="G30" s="85"/>
      <c r="H30" s="92"/>
      <c r="I30" s="10"/>
    </row>
    <row r="31" spans="2:10" ht="25.5" customHeight="1" thickBot="1" x14ac:dyDescent="0.25">
      <c r="B31" s="76" t="str">
        <f>'Mon-Day 1'!B31</f>
        <v>Transition/Break</v>
      </c>
      <c r="C31" s="60"/>
      <c r="D31" s="60"/>
      <c r="E31" s="65">
        <f t="shared" si="1"/>
        <v>0</v>
      </c>
      <c r="F31" s="69"/>
      <c r="G31" s="69"/>
      <c r="H31" s="91"/>
      <c r="I31" s="10"/>
    </row>
    <row r="32" spans="2:10" ht="25.5" customHeight="1" thickBot="1" x14ac:dyDescent="0.25">
      <c r="B32" s="81" t="str">
        <f>'Mon-Day 1'!B32</f>
        <v>Block 9</v>
      </c>
      <c r="C32" s="67"/>
      <c r="D32" s="67"/>
      <c r="E32" s="64">
        <f t="shared" si="1"/>
        <v>0</v>
      </c>
      <c r="F32" s="70">
        <f>E32</f>
        <v>0</v>
      </c>
      <c r="G32" s="85"/>
      <c r="H32" s="92"/>
      <c r="I32" s="10"/>
    </row>
    <row r="33" spans="2:10" ht="25.5" customHeight="1" thickBot="1" x14ac:dyDescent="0.25">
      <c r="B33" s="76" t="str">
        <f>'Mon-Day 1'!B33</f>
        <v>Transition/Break</v>
      </c>
      <c r="C33" s="60"/>
      <c r="D33" s="60"/>
      <c r="E33" s="65">
        <f t="shared" si="1"/>
        <v>0</v>
      </c>
      <c r="F33" s="69"/>
      <c r="G33" s="69"/>
      <c r="H33" s="91"/>
      <c r="I33" s="10"/>
    </row>
    <row r="34" spans="2:10" ht="25.5" customHeight="1" thickBot="1" x14ac:dyDescent="0.25">
      <c r="B34" s="81" t="str">
        <f>'Mon-Day 1'!B34</f>
        <v>Block 10</v>
      </c>
      <c r="C34" s="67"/>
      <c r="D34" s="67"/>
      <c r="E34" s="64">
        <f t="shared" si="1"/>
        <v>0</v>
      </c>
      <c r="F34" s="70">
        <f>E34</f>
        <v>0</v>
      </c>
      <c r="G34" s="85"/>
      <c r="H34" s="92"/>
      <c r="I34" s="10"/>
    </row>
    <row r="35" spans="2:10" ht="25.5" customHeight="1" thickBot="1" x14ac:dyDescent="0.25">
      <c r="B35" s="76" t="str">
        <f>'Mon-Day 1'!B35</f>
        <v>Transition/Break</v>
      </c>
      <c r="C35" s="60"/>
      <c r="D35" s="60"/>
      <c r="E35" s="65">
        <f t="shared" si="1"/>
        <v>0</v>
      </c>
      <c r="F35" s="69"/>
      <c r="G35" s="69"/>
      <c r="H35" s="91"/>
      <c r="I35" s="11"/>
      <c r="J35" s="7"/>
    </row>
    <row r="36" spans="2:10" ht="36" customHeight="1" thickBot="1" x14ac:dyDescent="0.25">
      <c r="B36" s="81" t="str">
        <f>'Mon-Day 1'!B36</f>
        <v>Block 11</v>
      </c>
      <c r="C36" s="59"/>
      <c r="D36" s="59"/>
      <c r="E36" s="64">
        <f t="shared" si="1"/>
        <v>0</v>
      </c>
      <c r="F36" s="70">
        <f>E36</f>
        <v>0</v>
      </c>
      <c r="G36" s="85"/>
      <c r="H36" s="92"/>
      <c r="I36" s="11"/>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9.5" customHeight="1" thickBot="1" x14ac:dyDescent="0.25">
      <c r="B40" s="29" t="s">
        <v>60</v>
      </c>
      <c r="C40" s="58">
        <f>F39</f>
        <v>0</v>
      </c>
      <c r="D40" s="22" t="s">
        <v>61</v>
      </c>
      <c r="E40" s="68">
        <f>G39+H39</f>
        <v>0</v>
      </c>
      <c r="F40" s="69"/>
      <c r="G40" s="69"/>
      <c r="H40" s="69"/>
    </row>
  </sheetData>
  <sheetProtection algorithmName="SHA-512" hashValue="KQ2InVJN0ksVDc/a9ufEN2L/GBhARo3bKfzXjQdNXic8S3FVz6K9megaZrGRi4jtOrnGZKIFZf2zvTusWLYjsw==" saltValue="FC/xNwcgo3CXs/fauBut2g==" spinCount="100000" sheet="1" objects="1" scenarios="1"/>
  <mergeCells count="2">
    <mergeCell ref="G1:H1"/>
    <mergeCell ref="G2:H2"/>
  </mergeCells>
  <phoneticPr fontId="99" type="noConversion"/>
  <dataValidations count="4">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9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900-000001000000}">
      <formula1>0</formula1>
      <formula2>120</formula2>
    </dataValidation>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900-000002000000}">
      <formula1>0</formula1>
      <formula2>120</formula2>
    </dataValidation>
    <dataValidation allowBlank="1" showInputMessage="1" showErrorMessage="1" prompt="adsfa" sqref="I1" xr:uid="{00000000-0002-0000-0900-000003000000}"/>
  </dataValidations>
  <printOptions horizontalCentered="1"/>
  <pageMargins left="0.25" right="0.25" top="0.75" bottom="0.75" header="0.3" footer="0.3"/>
  <pageSetup scale="51"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93</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0"/>
      <c r="D5" s="60"/>
      <c r="E5" s="65">
        <f t="shared" si="0"/>
        <v>0</v>
      </c>
      <c r="F5" s="69"/>
      <c r="G5" s="69"/>
      <c r="H5" s="91"/>
      <c r="I5" s="88"/>
      <c r="J5" s="6"/>
      <c r="K5" t="s">
        <v>0</v>
      </c>
    </row>
    <row r="6" spans="2:11" ht="25.5" customHeight="1" thickBot="1" x14ac:dyDescent="0.25">
      <c r="B6" s="81" t="str">
        <f>'Mon-Day 1'!B6</f>
        <v>Block 1</v>
      </c>
      <c r="C6" s="67"/>
      <c r="D6" s="67"/>
      <c r="E6" s="64">
        <f t="shared" si="0"/>
        <v>0</v>
      </c>
      <c r="F6" s="70">
        <f>E6</f>
        <v>0</v>
      </c>
      <c r="G6" s="85"/>
      <c r="H6" s="92"/>
      <c r="I6" s="11"/>
      <c r="J6" s="7"/>
    </row>
    <row r="7" spans="2:11" ht="25.5" customHeight="1" thickBot="1" x14ac:dyDescent="0.25">
      <c r="B7" s="76" t="str">
        <f>'Mon-Day 1'!B7</f>
        <v>Transition/Break</v>
      </c>
      <c r="C7" s="60"/>
      <c r="D7" s="60"/>
      <c r="E7" s="65">
        <f t="shared" si="0"/>
        <v>0</v>
      </c>
      <c r="F7" s="69"/>
      <c r="G7" s="69"/>
      <c r="H7" s="91"/>
      <c r="I7" s="11"/>
      <c r="J7" s="7"/>
    </row>
    <row r="8" spans="2:11" ht="25.5" customHeight="1" thickBot="1" x14ac:dyDescent="0.25">
      <c r="B8" s="81" t="str">
        <f>'Mon-Day 1'!B8</f>
        <v>Block 2</v>
      </c>
      <c r="C8" s="67"/>
      <c r="D8" s="67"/>
      <c r="E8" s="64">
        <f t="shared" si="0"/>
        <v>0</v>
      </c>
      <c r="F8" s="70">
        <f>E8</f>
        <v>0</v>
      </c>
      <c r="G8" s="85"/>
      <c r="H8" s="92"/>
      <c r="I8" s="11"/>
      <c r="J8" s="7"/>
    </row>
    <row r="9" spans="2:11" ht="25.5" customHeight="1" thickBot="1" x14ac:dyDescent="0.25">
      <c r="B9" s="76" t="str">
        <f>'Mon-Day 1'!B9</f>
        <v>Transition/Break</v>
      </c>
      <c r="C9" s="60"/>
      <c r="D9" s="60"/>
      <c r="E9" s="65">
        <f t="shared" si="0"/>
        <v>0</v>
      </c>
      <c r="F9" s="69"/>
      <c r="G9" s="69"/>
      <c r="H9" s="91"/>
      <c r="I9" s="11"/>
      <c r="J9" s="7"/>
    </row>
    <row r="10" spans="2:11" ht="25.5" customHeight="1" thickBot="1" x14ac:dyDescent="0.25">
      <c r="B10" s="81" t="str">
        <f>'Mon-Day 1'!B10</f>
        <v>Block 3</v>
      </c>
      <c r="C10" s="67"/>
      <c r="D10" s="67"/>
      <c r="E10" s="64">
        <f t="shared" si="0"/>
        <v>0</v>
      </c>
      <c r="F10" s="70">
        <f>E10</f>
        <v>0</v>
      </c>
      <c r="G10" s="85"/>
      <c r="H10" s="92"/>
      <c r="I10" s="11"/>
      <c r="J10" s="7"/>
    </row>
    <row r="11" spans="2:11" ht="25.5" customHeight="1" thickBot="1" x14ac:dyDescent="0.25">
      <c r="B11" s="76" t="str">
        <f>'Mon-Day 1'!B11</f>
        <v>Transition/Break</v>
      </c>
      <c r="C11" s="60"/>
      <c r="D11" s="60"/>
      <c r="E11" s="65">
        <f t="shared" si="0"/>
        <v>0</v>
      </c>
      <c r="F11" s="69"/>
      <c r="G11" s="69"/>
      <c r="H11" s="91"/>
      <c r="I11" s="11"/>
      <c r="J11" s="7"/>
    </row>
    <row r="12" spans="2:11" ht="37.5" customHeight="1" thickBot="1" x14ac:dyDescent="0.25">
      <c r="B12" s="76" t="str">
        <f>'Mon-Day 1'!B12</f>
        <v>Recess Supervision</v>
      </c>
      <c r="C12" s="60"/>
      <c r="D12" s="60"/>
      <c r="E12" s="65">
        <f t="shared" si="0"/>
        <v>0</v>
      </c>
      <c r="F12" s="69"/>
      <c r="G12" s="69"/>
      <c r="H12" s="91"/>
      <c r="I12" s="11"/>
      <c r="J12" s="7"/>
    </row>
    <row r="13" spans="2:11" ht="25.5" customHeight="1" thickBot="1" x14ac:dyDescent="0.25">
      <c r="B13" s="76" t="str">
        <f>'Mon-Day 1'!B13</f>
        <v>Transition/Break</v>
      </c>
      <c r="C13" s="60"/>
      <c r="D13" s="60"/>
      <c r="E13" s="65">
        <f t="shared" si="0"/>
        <v>0</v>
      </c>
      <c r="F13" s="69"/>
      <c r="G13" s="69"/>
      <c r="H13" s="91"/>
      <c r="I13" s="11"/>
      <c r="J13" s="7"/>
    </row>
    <row r="14" spans="2:11" ht="25.5" customHeight="1" thickBot="1" x14ac:dyDescent="0.25">
      <c r="B14" s="81" t="str">
        <f>'Mon-Day 1'!B14</f>
        <v>Block 4</v>
      </c>
      <c r="C14" s="67"/>
      <c r="D14" s="67"/>
      <c r="E14" s="64">
        <f>IFERROR((D14-C14)*24*60,0)</f>
        <v>0</v>
      </c>
      <c r="F14" s="70">
        <f>E14</f>
        <v>0</v>
      </c>
      <c r="G14" s="85"/>
      <c r="H14" s="92"/>
      <c r="I14" s="11"/>
      <c r="J14" s="7"/>
    </row>
    <row r="15" spans="2:11" ht="25.5" customHeight="1" thickBot="1" x14ac:dyDescent="0.25">
      <c r="B15" s="76" t="str">
        <f>'Mon-Day 1'!B15</f>
        <v>Transition/Break</v>
      </c>
      <c r="C15" s="60"/>
      <c r="D15" s="60"/>
      <c r="E15" s="65">
        <f>IFERROR((D15-C15)*24*60,0)</f>
        <v>0</v>
      </c>
      <c r="F15" s="69"/>
      <c r="G15" s="69"/>
      <c r="H15" s="91"/>
      <c r="I15" s="11"/>
      <c r="J15" s="7"/>
    </row>
    <row r="16" spans="2:11" ht="25.5" customHeight="1" thickBot="1" x14ac:dyDescent="0.25">
      <c r="B16" s="81" t="str">
        <f>'Mon-Day 1'!B16</f>
        <v>Block 5</v>
      </c>
      <c r="C16" s="67"/>
      <c r="D16" s="67"/>
      <c r="E16" s="64">
        <f>IFERROR((D16-C16)*24*60,0)</f>
        <v>0</v>
      </c>
      <c r="F16" s="70">
        <f>E16</f>
        <v>0</v>
      </c>
      <c r="G16" s="85"/>
      <c r="H16" s="92"/>
      <c r="I16" s="11"/>
      <c r="J16" s="7"/>
    </row>
    <row r="17" spans="2:10" ht="25.5" customHeight="1" thickBot="1" x14ac:dyDescent="0.25">
      <c r="B17" s="76" t="str">
        <f>'Mon-Day 1'!B17</f>
        <v>Transition/Break</v>
      </c>
      <c r="C17" s="60"/>
      <c r="D17" s="60"/>
      <c r="E17" s="65">
        <f t="shared" ref="E17:E37" si="1">IFERROR((D17-C17)*24*60,0)</f>
        <v>0</v>
      </c>
      <c r="F17" s="69"/>
      <c r="G17" s="69"/>
      <c r="H17" s="91"/>
      <c r="I17" s="11"/>
      <c r="J17" s="7"/>
    </row>
    <row r="18" spans="2:10" ht="25.5" customHeight="1" thickBot="1" x14ac:dyDescent="0.25">
      <c r="B18" s="76" t="str">
        <f>'Mon-Day 1'!B18</f>
        <v>Lunch Supervision</v>
      </c>
      <c r="C18" s="60"/>
      <c r="D18" s="60"/>
      <c r="E18" s="65">
        <f t="shared" si="1"/>
        <v>0</v>
      </c>
      <c r="F18" s="69"/>
      <c r="G18" s="69"/>
      <c r="H18" s="91"/>
      <c r="I18" s="10"/>
    </row>
    <row r="19" spans="2:10" ht="36" customHeight="1" thickBot="1" x14ac:dyDescent="0.25">
      <c r="B19" s="76" t="str">
        <f>'Mon-Day 1'!B19</f>
        <v>Lunch Recess Supervision</v>
      </c>
      <c r="C19" s="60"/>
      <c r="D19" s="60"/>
      <c r="E19" s="65">
        <f t="shared" si="1"/>
        <v>0</v>
      </c>
      <c r="F19" s="69"/>
      <c r="G19" s="69"/>
      <c r="H19" s="91"/>
      <c r="I19" s="10"/>
    </row>
    <row r="20" spans="2:10" ht="25.5" customHeight="1" thickBot="1" x14ac:dyDescent="0.25">
      <c r="B20" s="76" t="str">
        <f>'Mon-Day 1'!B20</f>
        <v>Transition/Break</v>
      </c>
      <c r="C20" s="60"/>
      <c r="D20" s="60"/>
      <c r="E20" s="65">
        <f t="shared" si="1"/>
        <v>0</v>
      </c>
      <c r="F20" s="69"/>
      <c r="G20" s="69"/>
      <c r="H20" s="91"/>
      <c r="I20" s="10"/>
    </row>
    <row r="21" spans="2:10" ht="25.5" customHeight="1" thickBot="1" x14ac:dyDescent="0.25">
      <c r="B21" s="81" t="str">
        <f>'Mon-Day 1'!B21</f>
        <v>Block 6</v>
      </c>
      <c r="C21" s="67"/>
      <c r="D21" s="67"/>
      <c r="E21" s="64">
        <f t="shared" si="1"/>
        <v>0</v>
      </c>
      <c r="F21" s="70">
        <f>E21</f>
        <v>0</v>
      </c>
      <c r="G21" s="85"/>
      <c r="H21" s="92"/>
      <c r="I21" s="10"/>
    </row>
    <row r="22" spans="2:10" ht="25.5" customHeight="1" thickBot="1" x14ac:dyDescent="0.25">
      <c r="B22" s="76" t="str">
        <f>'Mon-Day 1'!B22</f>
        <v>Transition/Break</v>
      </c>
      <c r="C22" s="60"/>
      <c r="D22" s="60"/>
      <c r="E22" s="65">
        <f t="shared" si="1"/>
        <v>0</v>
      </c>
      <c r="F22" s="69"/>
      <c r="G22" s="69"/>
      <c r="H22" s="91"/>
      <c r="I22" s="10"/>
    </row>
    <row r="23" spans="2:10" ht="29.25" customHeight="1" thickBot="1" x14ac:dyDescent="0.25">
      <c r="B23" s="76" t="str">
        <f>'Mon-Day 1'!B23</f>
        <v>Lunch Supervision</v>
      </c>
      <c r="C23" s="60"/>
      <c r="D23" s="60"/>
      <c r="E23" s="65">
        <f t="shared" si="1"/>
        <v>0</v>
      </c>
      <c r="F23" s="69"/>
      <c r="G23" s="69"/>
      <c r="H23" s="91"/>
      <c r="I23" s="10"/>
    </row>
    <row r="24" spans="2:10" ht="36" customHeight="1" thickBot="1" x14ac:dyDescent="0.25">
      <c r="B24" s="76" t="str">
        <f>'Mon-Day 1'!B24</f>
        <v>Lunch Recess Supervision</v>
      </c>
      <c r="C24" s="60"/>
      <c r="D24" s="60"/>
      <c r="E24" s="65">
        <f t="shared" si="1"/>
        <v>0</v>
      </c>
      <c r="F24" s="69"/>
      <c r="G24" s="69"/>
      <c r="H24" s="91"/>
      <c r="I24" s="10"/>
    </row>
    <row r="25" spans="2:10" ht="25.5" customHeight="1" thickBot="1" x14ac:dyDescent="0.25">
      <c r="B25" s="76" t="str">
        <f>'Mon-Day 1'!B25</f>
        <v>Transition/Break</v>
      </c>
      <c r="C25" s="60"/>
      <c r="D25" s="60"/>
      <c r="E25" s="65">
        <f t="shared" si="1"/>
        <v>0</v>
      </c>
      <c r="F25" s="69"/>
      <c r="G25" s="69"/>
      <c r="H25" s="91"/>
      <c r="I25" s="10"/>
    </row>
    <row r="26" spans="2:10" ht="25.5" customHeight="1" thickBot="1" x14ac:dyDescent="0.25">
      <c r="B26" s="81" t="str">
        <f>'Mon-Day 1'!B26</f>
        <v>Block 7</v>
      </c>
      <c r="C26" s="67"/>
      <c r="D26" s="67"/>
      <c r="E26" s="64">
        <f t="shared" si="1"/>
        <v>0</v>
      </c>
      <c r="F26" s="70">
        <f>E26</f>
        <v>0</v>
      </c>
      <c r="G26" s="85"/>
      <c r="H26" s="92"/>
      <c r="I26" s="10"/>
    </row>
    <row r="27" spans="2:10" ht="25.5" customHeight="1" thickBot="1" x14ac:dyDescent="0.25">
      <c r="B27" s="76" t="str">
        <f>'Mon-Day 1'!B27</f>
        <v>Transition/Break</v>
      </c>
      <c r="C27" s="60"/>
      <c r="D27" s="60"/>
      <c r="E27" s="65">
        <f t="shared" si="1"/>
        <v>0</v>
      </c>
      <c r="F27" s="69"/>
      <c r="G27" s="69"/>
      <c r="H27" s="91"/>
      <c r="I27" s="10"/>
    </row>
    <row r="28" spans="2:10" ht="36" customHeight="1" thickBot="1" x14ac:dyDescent="0.25">
      <c r="B28" s="76" t="str">
        <f>'Mon-Day 1'!B28</f>
        <v>PM Recess Supervision</v>
      </c>
      <c r="C28" s="60"/>
      <c r="D28" s="60"/>
      <c r="E28" s="65">
        <f t="shared" si="1"/>
        <v>0</v>
      </c>
      <c r="F28" s="69"/>
      <c r="G28" s="69"/>
      <c r="H28" s="91"/>
      <c r="I28" s="10"/>
    </row>
    <row r="29" spans="2:10" ht="25.5" customHeight="1" thickBot="1" x14ac:dyDescent="0.25">
      <c r="B29" s="76" t="str">
        <f>'Mon-Day 1'!B29</f>
        <v>Transition/Break</v>
      </c>
      <c r="C29" s="60"/>
      <c r="D29" s="60"/>
      <c r="E29" s="65">
        <f t="shared" si="1"/>
        <v>0</v>
      </c>
      <c r="F29" s="69"/>
      <c r="G29" s="69"/>
      <c r="H29" s="91"/>
      <c r="I29" s="10"/>
    </row>
    <row r="30" spans="2:10" ht="28.5" customHeight="1" thickBot="1" x14ac:dyDescent="0.25">
      <c r="B30" s="81" t="str">
        <f>'Mon-Day 1'!B30</f>
        <v>Block 8</v>
      </c>
      <c r="C30" s="67"/>
      <c r="D30" s="67"/>
      <c r="E30" s="64">
        <f t="shared" si="1"/>
        <v>0</v>
      </c>
      <c r="F30" s="70">
        <f>E30</f>
        <v>0</v>
      </c>
      <c r="G30" s="85"/>
      <c r="H30" s="92"/>
      <c r="I30" s="10"/>
    </row>
    <row r="31" spans="2:10" ht="25.5" customHeight="1" thickBot="1" x14ac:dyDescent="0.25">
      <c r="B31" s="76" t="str">
        <f>'Mon-Day 1'!B31</f>
        <v>Transition/Break</v>
      </c>
      <c r="C31" s="60"/>
      <c r="D31" s="60"/>
      <c r="E31" s="65">
        <f t="shared" si="1"/>
        <v>0</v>
      </c>
      <c r="F31" s="69"/>
      <c r="G31" s="69"/>
      <c r="H31" s="91"/>
      <c r="I31" s="10"/>
    </row>
    <row r="32" spans="2:10" ht="25.5" customHeight="1" thickBot="1" x14ac:dyDescent="0.25">
      <c r="B32" s="81" t="str">
        <f>'Mon-Day 1'!B32</f>
        <v>Block 9</v>
      </c>
      <c r="C32" s="67"/>
      <c r="D32" s="67"/>
      <c r="E32" s="64">
        <f t="shared" si="1"/>
        <v>0</v>
      </c>
      <c r="F32" s="70">
        <f>E32</f>
        <v>0</v>
      </c>
      <c r="G32" s="85"/>
      <c r="H32" s="92"/>
      <c r="I32" s="10"/>
    </row>
    <row r="33" spans="2:10" ht="25.5" customHeight="1" thickBot="1" x14ac:dyDescent="0.25">
      <c r="B33" s="76" t="str">
        <f>'Mon-Day 1'!B33</f>
        <v>Transition/Break</v>
      </c>
      <c r="C33" s="60"/>
      <c r="D33" s="60"/>
      <c r="E33" s="65">
        <f t="shared" si="1"/>
        <v>0</v>
      </c>
      <c r="F33" s="69"/>
      <c r="G33" s="69"/>
      <c r="H33" s="91"/>
      <c r="I33" s="10"/>
    </row>
    <row r="34" spans="2:10" ht="25.5" customHeight="1" thickBot="1" x14ac:dyDescent="0.25">
      <c r="B34" s="81" t="str">
        <f>'Mon-Day 1'!B34</f>
        <v>Block 10</v>
      </c>
      <c r="C34" s="67"/>
      <c r="D34" s="67"/>
      <c r="E34" s="64">
        <f t="shared" si="1"/>
        <v>0</v>
      </c>
      <c r="F34" s="70">
        <f>E34</f>
        <v>0</v>
      </c>
      <c r="G34" s="85"/>
      <c r="H34" s="92"/>
      <c r="I34" s="10"/>
    </row>
    <row r="35" spans="2:10" ht="25.5" customHeight="1" thickBot="1" x14ac:dyDescent="0.25">
      <c r="B35" s="76" t="str">
        <f>'Mon-Day 1'!B35</f>
        <v>Transition/Break</v>
      </c>
      <c r="C35" s="60"/>
      <c r="D35" s="60"/>
      <c r="E35" s="65">
        <f t="shared" si="1"/>
        <v>0</v>
      </c>
      <c r="F35" s="69"/>
      <c r="G35" s="69"/>
      <c r="H35" s="91"/>
      <c r="I35" s="11"/>
      <c r="J35" s="7"/>
    </row>
    <row r="36" spans="2:10" ht="36" customHeight="1" thickBot="1" x14ac:dyDescent="0.25">
      <c r="B36" s="81" t="str">
        <f>'Mon-Day 1'!B36</f>
        <v>Block 11</v>
      </c>
      <c r="C36" s="59"/>
      <c r="D36" s="59"/>
      <c r="E36" s="64">
        <f t="shared" si="1"/>
        <v>0</v>
      </c>
      <c r="F36" s="70">
        <f>E36</f>
        <v>0</v>
      </c>
      <c r="G36" s="85"/>
      <c r="H36" s="92"/>
      <c r="I36" s="11"/>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9.5" customHeight="1" thickBot="1" x14ac:dyDescent="0.25">
      <c r="B40" s="29" t="s">
        <v>60</v>
      </c>
      <c r="C40" s="58">
        <f>F39</f>
        <v>0</v>
      </c>
      <c r="D40" s="22" t="s">
        <v>61</v>
      </c>
      <c r="E40" s="68">
        <f>G39+H39</f>
        <v>0</v>
      </c>
      <c r="F40" s="69"/>
      <c r="G40" s="69"/>
      <c r="H40" s="69"/>
    </row>
  </sheetData>
  <sheetProtection algorithmName="SHA-512" hashValue="rd+rRu1v+rAfIBg23aV4PkRm5Xg3hUI5iNcsfCv/NJmMnDHiRrkghIlJiyrHXAC1y4rSiPe/giarwcur0xQp6Q==" saltValue="0Dbd4fzCBa60deb4nGxcaA==" spinCount="100000" sheet="1" objects="1" scenarios="1"/>
  <mergeCells count="2">
    <mergeCell ref="G1:H1"/>
    <mergeCell ref="G2:H2"/>
  </mergeCells>
  <phoneticPr fontId="99" type="noConversion"/>
  <dataValidations count="4">
    <dataValidation allowBlank="1" showInputMessage="1" showErrorMessage="1" prompt="adsfa" sqref="I1" xr:uid="{00000000-0002-0000-0A00-000000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A00-000001000000}">
      <formula1>0</formula1>
      <formula2>120</formula2>
    </dataValidation>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A00-000002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A00-000003000000}"/>
  </dataValidations>
  <printOptions horizontalCentered="1"/>
  <pageMargins left="0.25" right="0.25" top="0.75" bottom="0.75" header="0.3" footer="0.3"/>
  <pageSetup scale="51"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94</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0"/>
      <c r="D5" s="60"/>
      <c r="E5" s="65">
        <f t="shared" si="0"/>
        <v>0</v>
      </c>
      <c r="F5" s="69"/>
      <c r="G5" s="69"/>
      <c r="H5" s="91"/>
      <c r="I5" s="88"/>
      <c r="J5" s="6"/>
      <c r="K5" t="s">
        <v>0</v>
      </c>
    </row>
    <row r="6" spans="2:11" ht="25.5" customHeight="1" thickBot="1" x14ac:dyDescent="0.25">
      <c r="B6" s="81" t="str">
        <f>'Mon-Day 1'!B6</f>
        <v>Block 1</v>
      </c>
      <c r="C6" s="67"/>
      <c r="D6" s="67"/>
      <c r="E6" s="64">
        <f t="shared" si="0"/>
        <v>0</v>
      </c>
      <c r="F6" s="70">
        <f>E6</f>
        <v>0</v>
      </c>
      <c r="G6" s="85"/>
      <c r="H6" s="92"/>
      <c r="I6" s="11"/>
      <c r="J6" s="7"/>
    </row>
    <row r="7" spans="2:11" ht="25.5" customHeight="1" thickBot="1" x14ac:dyDescent="0.25">
      <c r="B7" s="76" t="str">
        <f>'Mon-Day 1'!B7</f>
        <v>Transition/Break</v>
      </c>
      <c r="C7" s="60"/>
      <c r="D7" s="60"/>
      <c r="E7" s="65">
        <f t="shared" si="0"/>
        <v>0</v>
      </c>
      <c r="F7" s="69"/>
      <c r="G7" s="69"/>
      <c r="H7" s="91"/>
      <c r="I7" s="11"/>
      <c r="J7" s="7"/>
    </row>
    <row r="8" spans="2:11" ht="25.5" customHeight="1" thickBot="1" x14ac:dyDescent="0.25">
      <c r="B8" s="81" t="str">
        <f>'Mon-Day 1'!B8</f>
        <v>Block 2</v>
      </c>
      <c r="C8" s="67"/>
      <c r="D8" s="67"/>
      <c r="E8" s="64">
        <f t="shared" si="0"/>
        <v>0</v>
      </c>
      <c r="F8" s="70">
        <f>E8</f>
        <v>0</v>
      </c>
      <c r="G8" s="85"/>
      <c r="H8" s="92"/>
      <c r="I8" s="11"/>
      <c r="J8" s="7"/>
    </row>
    <row r="9" spans="2:11" ht="25.5" customHeight="1" thickBot="1" x14ac:dyDescent="0.25">
      <c r="B9" s="76" t="str">
        <f>'Mon-Day 1'!B9</f>
        <v>Transition/Break</v>
      </c>
      <c r="C9" s="60"/>
      <c r="D9" s="60"/>
      <c r="E9" s="65">
        <f t="shared" si="0"/>
        <v>0</v>
      </c>
      <c r="F9" s="69"/>
      <c r="G9" s="69"/>
      <c r="H9" s="91"/>
      <c r="I9" s="11"/>
      <c r="J9" s="7"/>
    </row>
    <row r="10" spans="2:11" ht="25.5" customHeight="1" thickBot="1" x14ac:dyDescent="0.25">
      <c r="B10" s="81" t="str">
        <f>'Mon-Day 1'!B10</f>
        <v>Block 3</v>
      </c>
      <c r="C10" s="67"/>
      <c r="D10" s="67"/>
      <c r="E10" s="64">
        <f t="shared" si="0"/>
        <v>0</v>
      </c>
      <c r="F10" s="70">
        <f>E10</f>
        <v>0</v>
      </c>
      <c r="G10" s="85"/>
      <c r="H10" s="92"/>
      <c r="I10" s="11"/>
      <c r="J10" s="7"/>
    </row>
    <row r="11" spans="2:11" ht="25.5" customHeight="1" thickBot="1" x14ac:dyDescent="0.25">
      <c r="B11" s="76" t="str">
        <f>'Mon-Day 1'!B11</f>
        <v>Transition/Break</v>
      </c>
      <c r="C11" s="60"/>
      <c r="D11" s="60"/>
      <c r="E11" s="65">
        <f t="shared" si="0"/>
        <v>0</v>
      </c>
      <c r="F11" s="69"/>
      <c r="G11" s="69"/>
      <c r="H11" s="91"/>
      <c r="I11" s="11"/>
      <c r="J11" s="7"/>
    </row>
    <row r="12" spans="2:11" ht="37.5" customHeight="1" thickBot="1" x14ac:dyDescent="0.25">
      <c r="B12" s="76" t="str">
        <f>'Mon-Day 1'!B12</f>
        <v>Recess Supervision</v>
      </c>
      <c r="C12" s="60"/>
      <c r="D12" s="60"/>
      <c r="E12" s="65">
        <f t="shared" si="0"/>
        <v>0</v>
      </c>
      <c r="F12" s="69"/>
      <c r="G12" s="69"/>
      <c r="H12" s="91"/>
      <c r="I12" s="11"/>
      <c r="J12" s="7"/>
    </row>
    <row r="13" spans="2:11" ht="25.5" customHeight="1" thickBot="1" x14ac:dyDescent="0.25">
      <c r="B13" s="76" t="str">
        <f>'Mon-Day 1'!B13</f>
        <v>Transition/Break</v>
      </c>
      <c r="C13" s="60"/>
      <c r="D13" s="60"/>
      <c r="E13" s="65">
        <f t="shared" si="0"/>
        <v>0</v>
      </c>
      <c r="F13" s="69"/>
      <c r="G13" s="69"/>
      <c r="H13" s="91"/>
      <c r="I13" s="11"/>
      <c r="J13" s="7"/>
    </row>
    <row r="14" spans="2:11" ht="25.5" customHeight="1" thickBot="1" x14ac:dyDescent="0.25">
      <c r="B14" s="81" t="str">
        <f>'Mon-Day 1'!B14</f>
        <v>Block 4</v>
      </c>
      <c r="C14" s="67"/>
      <c r="D14" s="67"/>
      <c r="E14" s="64">
        <f>IFERROR((D14-C14)*24*60,0)</f>
        <v>0</v>
      </c>
      <c r="F14" s="70">
        <f>E14</f>
        <v>0</v>
      </c>
      <c r="G14" s="85"/>
      <c r="H14" s="92"/>
      <c r="I14" s="11"/>
      <c r="J14" s="7"/>
    </row>
    <row r="15" spans="2:11" ht="25.5" customHeight="1" thickBot="1" x14ac:dyDescent="0.25">
      <c r="B15" s="76" t="str">
        <f>'Mon-Day 1'!B15</f>
        <v>Transition/Break</v>
      </c>
      <c r="C15" s="60"/>
      <c r="D15" s="60"/>
      <c r="E15" s="65">
        <f>IFERROR((D15-C15)*24*60,0)</f>
        <v>0</v>
      </c>
      <c r="F15" s="69"/>
      <c r="G15" s="69"/>
      <c r="H15" s="91"/>
      <c r="I15" s="11"/>
      <c r="J15" s="7"/>
    </row>
    <row r="16" spans="2:11" ht="25.5" customHeight="1" thickBot="1" x14ac:dyDescent="0.25">
      <c r="B16" s="81" t="str">
        <f>'Mon-Day 1'!B16</f>
        <v>Block 5</v>
      </c>
      <c r="C16" s="67"/>
      <c r="D16" s="67"/>
      <c r="E16" s="64">
        <f>IFERROR((D16-C16)*24*60,0)</f>
        <v>0</v>
      </c>
      <c r="F16" s="70">
        <f>E16</f>
        <v>0</v>
      </c>
      <c r="G16" s="85"/>
      <c r="H16" s="92"/>
      <c r="I16" s="11"/>
      <c r="J16" s="7"/>
    </row>
    <row r="17" spans="2:10" ht="25.5" customHeight="1" thickBot="1" x14ac:dyDescent="0.25">
      <c r="B17" s="76" t="str">
        <f>'Mon-Day 1'!B17</f>
        <v>Transition/Break</v>
      </c>
      <c r="C17" s="60"/>
      <c r="D17" s="60"/>
      <c r="E17" s="65">
        <f t="shared" ref="E17:E37" si="1">IFERROR((D17-C17)*24*60,0)</f>
        <v>0</v>
      </c>
      <c r="F17" s="69"/>
      <c r="G17" s="69"/>
      <c r="H17" s="91"/>
      <c r="I17" s="11"/>
      <c r="J17" s="7"/>
    </row>
    <row r="18" spans="2:10" ht="25.5" customHeight="1" thickBot="1" x14ac:dyDescent="0.25">
      <c r="B18" s="76" t="str">
        <f>'Mon-Day 1'!B18</f>
        <v>Lunch Supervision</v>
      </c>
      <c r="C18" s="60"/>
      <c r="D18" s="60"/>
      <c r="E18" s="65">
        <f t="shared" si="1"/>
        <v>0</v>
      </c>
      <c r="F18" s="69"/>
      <c r="G18" s="69"/>
      <c r="H18" s="91"/>
      <c r="I18" s="10"/>
    </row>
    <row r="19" spans="2:10" ht="36" customHeight="1" thickBot="1" x14ac:dyDescent="0.25">
      <c r="B19" s="76" t="str">
        <f>'Mon-Day 1'!B19</f>
        <v>Lunch Recess Supervision</v>
      </c>
      <c r="C19" s="60"/>
      <c r="D19" s="60"/>
      <c r="E19" s="65">
        <f t="shared" si="1"/>
        <v>0</v>
      </c>
      <c r="F19" s="69"/>
      <c r="G19" s="69"/>
      <c r="H19" s="91"/>
      <c r="I19" s="10"/>
    </row>
    <row r="20" spans="2:10" ht="25.5" customHeight="1" thickBot="1" x14ac:dyDescent="0.25">
      <c r="B20" s="76" t="str">
        <f>'Mon-Day 1'!B20</f>
        <v>Transition/Break</v>
      </c>
      <c r="C20" s="60"/>
      <c r="D20" s="60"/>
      <c r="E20" s="65">
        <f t="shared" si="1"/>
        <v>0</v>
      </c>
      <c r="F20" s="69"/>
      <c r="G20" s="69"/>
      <c r="H20" s="91"/>
      <c r="I20" s="10"/>
    </row>
    <row r="21" spans="2:10" ht="25.5" customHeight="1" thickBot="1" x14ac:dyDescent="0.25">
      <c r="B21" s="81" t="str">
        <f>'Mon-Day 1'!B21</f>
        <v>Block 6</v>
      </c>
      <c r="C21" s="67"/>
      <c r="D21" s="67"/>
      <c r="E21" s="64">
        <f t="shared" si="1"/>
        <v>0</v>
      </c>
      <c r="F21" s="70">
        <f>E21</f>
        <v>0</v>
      </c>
      <c r="G21" s="85"/>
      <c r="H21" s="92"/>
      <c r="I21" s="10"/>
    </row>
    <row r="22" spans="2:10" ht="25.5" customHeight="1" thickBot="1" x14ac:dyDescent="0.25">
      <c r="B22" s="76" t="str">
        <f>'Mon-Day 1'!B22</f>
        <v>Transition/Break</v>
      </c>
      <c r="C22" s="60"/>
      <c r="D22" s="60"/>
      <c r="E22" s="65">
        <f t="shared" si="1"/>
        <v>0</v>
      </c>
      <c r="F22" s="69"/>
      <c r="G22" s="69"/>
      <c r="H22" s="91"/>
      <c r="I22" s="10"/>
    </row>
    <row r="23" spans="2:10" ht="29.25" customHeight="1" thickBot="1" x14ac:dyDescent="0.25">
      <c r="B23" s="76" t="str">
        <f>'Mon-Day 1'!B23</f>
        <v>Lunch Supervision</v>
      </c>
      <c r="C23" s="60"/>
      <c r="D23" s="60"/>
      <c r="E23" s="65">
        <f t="shared" si="1"/>
        <v>0</v>
      </c>
      <c r="F23" s="69"/>
      <c r="G23" s="69"/>
      <c r="H23" s="91"/>
      <c r="I23" s="10"/>
    </row>
    <row r="24" spans="2:10" ht="36" customHeight="1" thickBot="1" x14ac:dyDescent="0.25">
      <c r="B24" s="76" t="str">
        <f>'Mon-Day 1'!B24</f>
        <v>Lunch Recess Supervision</v>
      </c>
      <c r="C24" s="60"/>
      <c r="D24" s="60"/>
      <c r="E24" s="65">
        <f t="shared" si="1"/>
        <v>0</v>
      </c>
      <c r="F24" s="69"/>
      <c r="G24" s="69"/>
      <c r="H24" s="91"/>
      <c r="I24" s="10"/>
    </row>
    <row r="25" spans="2:10" ht="25.5" customHeight="1" thickBot="1" x14ac:dyDescent="0.25">
      <c r="B25" s="76" t="str">
        <f>'Mon-Day 1'!B25</f>
        <v>Transition/Break</v>
      </c>
      <c r="C25" s="60"/>
      <c r="D25" s="60"/>
      <c r="E25" s="65">
        <f t="shared" si="1"/>
        <v>0</v>
      </c>
      <c r="F25" s="69"/>
      <c r="G25" s="69"/>
      <c r="H25" s="91"/>
      <c r="I25" s="10"/>
    </row>
    <row r="26" spans="2:10" ht="25.5" customHeight="1" thickBot="1" x14ac:dyDescent="0.25">
      <c r="B26" s="81" t="str">
        <f>'Mon-Day 1'!B26</f>
        <v>Block 7</v>
      </c>
      <c r="C26" s="67"/>
      <c r="D26" s="67"/>
      <c r="E26" s="64">
        <f t="shared" si="1"/>
        <v>0</v>
      </c>
      <c r="F26" s="70">
        <f>E26</f>
        <v>0</v>
      </c>
      <c r="G26" s="85"/>
      <c r="H26" s="92"/>
      <c r="I26" s="10"/>
    </row>
    <row r="27" spans="2:10" ht="25.5" customHeight="1" thickBot="1" x14ac:dyDescent="0.25">
      <c r="B27" s="76" t="str">
        <f>'Mon-Day 1'!B27</f>
        <v>Transition/Break</v>
      </c>
      <c r="C27" s="60"/>
      <c r="D27" s="60"/>
      <c r="E27" s="65">
        <f t="shared" si="1"/>
        <v>0</v>
      </c>
      <c r="F27" s="69"/>
      <c r="G27" s="69"/>
      <c r="H27" s="91"/>
      <c r="I27" s="10"/>
    </row>
    <row r="28" spans="2:10" ht="36" customHeight="1" thickBot="1" x14ac:dyDescent="0.25">
      <c r="B28" s="76" t="str">
        <f>'Mon-Day 1'!B28</f>
        <v>PM Recess Supervision</v>
      </c>
      <c r="C28" s="60"/>
      <c r="D28" s="60"/>
      <c r="E28" s="65">
        <f t="shared" si="1"/>
        <v>0</v>
      </c>
      <c r="F28" s="69"/>
      <c r="G28" s="69"/>
      <c r="H28" s="91"/>
      <c r="I28" s="10"/>
    </row>
    <row r="29" spans="2:10" ht="25.5" customHeight="1" thickBot="1" x14ac:dyDescent="0.25">
      <c r="B29" s="76" t="str">
        <f>'Mon-Day 1'!B29</f>
        <v>Transition/Break</v>
      </c>
      <c r="C29" s="60"/>
      <c r="D29" s="60"/>
      <c r="E29" s="65">
        <f t="shared" si="1"/>
        <v>0</v>
      </c>
      <c r="F29" s="69"/>
      <c r="G29" s="69"/>
      <c r="H29" s="91"/>
      <c r="I29" s="10"/>
    </row>
    <row r="30" spans="2:10" ht="28.5" customHeight="1" thickBot="1" x14ac:dyDescent="0.25">
      <c r="B30" s="81" t="str">
        <f>'Mon-Day 1'!B30</f>
        <v>Block 8</v>
      </c>
      <c r="C30" s="67"/>
      <c r="D30" s="67"/>
      <c r="E30" s="64">
        <f t="shared" si="1"/>
        <v>0</v>
      </c>
      <c r="F30" s="70">
        <f>E30</f>
        <v>0</v>
      </c>
      <c r="G30" s="85"/>
      <c r="H30" s="92"/>
      <c r="I30" s="10"/>
    </row>
    <row r="31" spans="2:10" ht="25.5" customHeight="1" thickBot="1" x14ac:dyDescent="0.25">
      <c r="B31" s="76" t="str">
        <f>'Mon-Day 1'!B31</f>
        <v>Transition/Break</v>
      </c>
      <c r="C31" s="60"/>
      <c r="D31" s="60"/>
      <c r="E31" s="65">
        <f t="shared" si="1"/>
        <v>0</v>
      </c>
      <c r="F31" s="69"/>
      <c r="G31" s="69"/>
      <c r="H31" s="91"/>
      <c r="I31" s="10"/>
    </row>
    <row r="32" spans="2:10" ht="25.5" customHeight="1" thickBot="1" x14ac:dyDescent="0.25">
      <c r="B32" s="81" t="str">
        <f>'Mon-Day 1'!B32</f>
        <v>Block 9</v>
      </c>
      <c r="C32" s="67"/>
      <c r="D32" s="67"/>
      <c r="E32" s="64">
        <f t="shared" si="1"/>
        <v>0</v>
      </c>
      <c r="F32" s="70">
        <f>E32</f>
        <v>0</v>
      </c>
      <c r="G32" s="85"/>
      <c r="H32" s="92"/>
      <c r="I32" s="10"/>
    </row>
    <row r="33" spans="2:10" ht="25.5" customHeight="1" thickBot="1" x14ac:dyDescent="0.25">
      <c r="B33" s="76" t="str">
        <f>'Mon-Day 1'!B33</f>
        <v>Transition/Break</v>
      </c>
      <c r="C33" s="60"/>
      <c r="D33" s="60"/>
      <c r="E33" s="65">
        <f t="shared" si="1"/>
        <v>0</v>
      </c>
      <c r="F33" s="69"/>
      <c r="G33" s="69"/>
      <c r="H33" s="91"/>
      <c r="I33" s="10"/>
    </row>
    <row r="34" spans="2:10" ht="25.5" customHeight="1" thickBot="1" x14ac:dyDescent="0.25">
      <c r="B34" s="81" t="str">
        <f>'Mon-Day 1'!B34</f>
        <v>Block 10</v>
      </c>
      <c r="C34" s="67"/>
      <c r="D34" s="67"/>
      <c r="E34" s="64">
        <f t="shared" si="1"/>
        <v>0</v>
      </c>
      <c r="F34" s="70">
        <f>E34</f>
        <v>0</v>
      </c>
      <c r="G34" s="85"/>
      <c r="H34" s="92"/>
      <c r="I34" s="10"/>
    </row>
    <row r="35" spans="2:10" ht="25.5" customHeight="1" thickBot="1" x14ac:dyDescent="0.25">
      <c r="B35" s="76" t="str">
        <f>'Mon-Day 1'!B35</f>
        <v>Transition/Break</v>
      </c>
      <c r="C35" s="60"/>
      <c r="D35" s="60"/>
      <c r="E35" s="65">
        <f t="shared" si="1"/>
        <v>0</v>
      </c>
      <c r="F35" s="69"/>
      <c r="G35" s="69"/>
      <c r="H35" s="91"/>
      <c r="I35" s="11"/>
      <c r="J35" s="7"/>
    </row>
    <row r="36" spans="2:10" ht="36" customHeight="1" thickBot="1" x14ac:dyDescent="0.25">
      <c r="B36" s="81" t="str">
        <f>'Mon-Day 1'!B36</f>
        <v>Block 11</v>
      </c>
      <c r="C36" s="59"/>
      <c r="D36" s="59"/>
      <c r="E36" s="64">
        <f t="shared" si="1"/>
        <v>0</v>
      </c>
      <c r="F36" s="70">
        <f>E36</f>
        <v>0</v>
      </c>
      <c r="G36" s="85"/>
      <c r="H36" s="92"/>
      <c r="I36" s="11"/>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9.5" customHeight="1" thickBot="1" x14ac:dyDescent="0.25">
      <c r="B40" s="29" t="s">
        <v>60</v>
      </c>
      <c r="C40" s="58">
        <f>F39</f>
        <v>0</v>
      </c>
      <c r="D40" s="22" t="s">
        <v>61</v>
      </c>
      <c r="E40" s="68">
        <f>G39+H39</f>
        <v>0</v>
      </c>
      <c r="F40" s="69"/>
      <c r="G40" s="69"/>
      <c r="H40" s="69"/>
    </row>
  </sheetData>
  <sheetProtection algorithmName="SHA-512" hashValue="42r6TBoHRzaYsiwb6YzdOQ/nGNlOj1ugUnMj8rVSspXpDat6cfO1GHoTfYg9meY2v8EWCR+z0k0VJbEnonQeCQ==" saltValue="qzhYNhVJTRMmcMyVGW4RUw==" spinCount="100000" sheet="1" objects="1" scenarios="1"/>
  <mergeCells count="2">
    <mergeCell ref="G1:H1"/>
    <mergeCell ref="G2:H2"/>
  </mergeCells>
  <phoneticPr fontId="99" type="noConversion"/>
  <dataValidations count="4">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B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B00-000001000000}">
      <formula1>0</formula1>
      <formula2>120</formula2>
    </dataValidation>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B00-000002000000}">
      <formula1>0</formula1>
      <formula2>120</formula2>
    </dataValidation>
    <dataValidation allowBlank="1" showInputMessage="1" showErrorMessage="1" prompt="adsfa" sqref="I1" xr:uid="{00000000-0002-0000-0B00-000003000000}"/>
  </dataValidations>
  <printOptions horizontalCentered="1"/>
  <pageMargins left="0.25" right="0.25" top="0.75" bottom="0.75" header="0.3" footer="0.3"/>
  <pageSetup scale="51"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tint="-0.14999847407452621"/>
    <pageSetUpPr autoPageBreaks="0" fitToPage="1"/>
  </sheetPr>
  <dimension ref="B1:K40"/>
  <sheetViews>
    <sheetView showGridLines="0" zoomScale="80" zoomScaleNormal="80" zoomScalePageLayoutView="80" workbookViewId="0">
      <pane xSplit="8" ySplit="3" topLeftCell="I28" activePane="bottomRight" state="frozen"/>
      <selection pane="topRight" activeCell="H1" sqref="H1"/>
      <selection pane="bottomLeft" activeCell="A4" sqref="A4"/>
      <selection pane="bottomRight" activeCell="E40" sqref="E40"/>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83</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1"/>
      <c r="D5" s="61"/>
      <c r="E5" s="65">
        <f t="shared" si="0"/>
        <v>0</v>
      </c>
      <c r="F5" s="69"/>
      <c r="G5" s="69"/>
      <c r="H5" s="91"/>
      <c r="I5" s="6"/>
      <c r="J5" s="6"/>
      <c r="K5" t="s">
        <v>0</v>
      </c>
    </row>
    <row r="6" spans="2:11" ht="25.5" customHeight="1" thickBot="1" x14ac:dyDescent="0.25">
      <c r="B6" s="81" t="str">
        <f>'Mon-Day 1'!B6</f>
        <v>Block 1</v>
      </c>
      <c r="C6" s="59"/>
      <c r="D6" s="59"/>
      <c r="E6" s="64">
        <f t="shared" si="0"/>
        <v>0</v>
      </c>
      <c r="F6" s="70">
        <f>E6</f>
        <v>0</v>
      </c>
      <c r="G6" s="85"/>
      <c r="H6" s="92"/>
      <c r="I6" s="7"/>
      <c r="J6" s="7"/>
    </row>
    <row r="7" spans="2:11" ht="25.5" customHeight="1" thickBot="1" x14ac:dyDescent="0.25">
      <c r="B7" s="76" t="str">
        <f>'Mon-Day 1'!B7</f>
        <v>Transition/Break</v>
      </c>
      <c r="C7" s="61"/>
      <c r="D7" s="61"/>
      <c r="E7" s="65">
        <f t="shared" si="0"/>
        <v>0</v>
      </c>
      <c r="F7" s="69"/>
      <c r="G7" s="69"/>
      <c r="H7" s="91"/>
      <c r="I7" s="7"/>
      <c r="J7" s="7"/>
    </row>
    <row r="8" spans="2:11" ht="25.5" customHeight="1" thickBot="1" x14ac:dyDescent="0.25">
      <c r="B8" s="81" t="str">
        <f>'Mon-Day 1'!B8</f>
        <v>Block 2</v>
      </c>
      <c r="C8" s="59"/>
      <c r="D8" s="59"/>
      <c r="E8" s="64">
        <f t="shared" si="0"/>
        <v>0</v>
      </c>
      <c r="F8" s="70">
        <f>E8</f>
        <v>0</v>
      </c>
      <c r="G8" s="85"/>
      <c r="H8" s="92"/>
      <c r="I8" s="7"/>
      <c r="J8" s="7"/>
    </row>
    <row r="9" spans="2:11" ht="25.5" customHeight="1" thickBot="1" x14ac:dyDescent="0.25">
      <c r="B9" s="76" t="str">
        <f>'Mon-Day 1'!B9</f>
        <v>Transition/Break</v>
      </c>
      <c r="C9" s="61"/>
      <c r="D9" s="61"/>
      <c r="E9" s="65">
        <f t="shared" si="0"/>
        <v>0</v>
      </c>
      <c r="F9" s="69"/>
      <c r="G9" s="69"/>
      <c r="H9" s="91"/>
      <c r="I9" s="7"/>
      <c r="J9" s="7"/>
    </row>
    <row r="10" spans="2:11" ht="25.5" customHeight="1" thickBot="1" x14ac:dyDescent="0.25">
      <c r="B10" s="81" t="str">
        <f>'Mon-Day 1'!B10</f>
        <v>Block 3</v>
      </c>
      <c r="C10" s="59"/>
      <c r="D10" s="59"/>
      <c r="E10" s="64">
        <f t="shared" si="0"/>
        <v>0</v>
      </c>
      <c r="F10" s="70">
        <f>E10</f>
        <v>0</v>
      </c>
      <c r="G10" s="85"/>
      <c r="H10" s="92"/>
      <c r="I10" s="7"/>
      <c r="J10" s="7"/>
    </row>
    <row r="11" spans="2:11" ht="25.5" customHeight="1" thickBot="1" x14ac:dyDescent="0.25">
      <c r="B11" s="76" t="str">
        <f>'Mon-Day 1'!B11</f>
        <v>Transition/Break</v>
      </c>
      <c r="C11" s="61"/>
      <c r="D11" s="61"/>
      <c r="E11" s="65">
        <f t="shared" si="0"/>
        <v>0</v>
      </c>
      <c r="F11" s="69"/>
      <c r="G11" s="69"/>
      <c r="H11" s="91"/>
      <c r="I11" s="7"/>
      <c r="J11" s="7"/>
    </row>
    <row r="12" spans="2:11" ht="37.5" customHeight="1" thickBot="1" x14ac:dyDescent="0.25">
      <c r="B12" s="76" t="str">
        <f>'Mon-Day 1'!B12</f>
        <v>Recess Supervision</v>
      </c>
      <c r="C12" s="61"/>
      <c r="D12" s="61"/>
      <c r="E12" s="65">
        <f t="shared" si="0"/>
        <v>0</v>
      </c>
      <c r="F12" s="69"/>
      <c r="G12" s="69"/>
      <c r="H12" s="91"/>
      <c r="I12" s="7"/>
      <c r="J12" s="7"/>
    </row>
    <row r="13" spans="2:11" ht="25.5" customHeight="1" thickBot="1" x14ac:dyDescent="0.25">
      <c r="B13" s="76" t="str">
        <f>'Mon-Day 1'!B13</f>
        <v>Transition/Break</v>
      </c>
      <c r="C13" s="61"/>
      <c r="D13" s="61"/>
      <c r="E13" s="65">
        <f t="shared" si="0"/>
        <v>0</v>
      </c>
      <c r="F13" s="69"/>
      <c r="G13" s="69"/>
      <c r="H13" s="91"/>
      <c r="I13" s="7"/>
      <c r="J13" s="7"/>
    </row>
    <row r="14" spans="2:11" ht="25.5" customHeight="1" thickBot="1" x14ac:dyDescent="0.25">
      <c r="B14" s="81" t="str">
        <f>'Mon-Day 1'!B14</f>
        <v>Block 4</v>
      </c>
      <c r="C14" s="59"/>
      <c r="D14" s="59"/>
      <c r="E14" s="64">
        <f>IFERROR((D14-C14)*24*60,0)</f>
        <v>0</v>
      </c>
      <c r="F14" s="70">
        <f>E14</f>
        <v>0</v>
      </c>
      <c r="G14" s="85"/>
      <c r="H14" s="92"/>
      <c r="I14" s="7"/>
      <c r="J14" s="7"/>
    </row>
    <row r="15" spans="2:11" ht="25.5" customHeight="1" thickBot="1" x14ac:dyDescent="0.25">
      <c r="B15" s="76" t="str">
        <f>'Mon-Day 1'!B15</f>
        <v>Transition/Break</v>
      </c>
      <c r="C15" s="61"/>
      <c r="D15" s="61"/>
      <c r="E15" s="65">
        <f>IFERROR((D15-C15)*24*60,0)</f>
        <v>0</v>
      </c>
      <c r="F15" s="69"/>
      <c r="G15" s="69"/>
      <c r="H15" s="91"/>
      <c r="I15" s="7"/>
      <c r="J15" s="7"/>
    </row>
    <row r="16" spans="2:11" ht="25.5" customHeight="1" thickBot="1" x14ac:dyDescent="0.25">
      <c r="B16" s="81" t="str">
        <f>'Mon-Day 1'!B16</f>
        <v>Block 5</v>
      </c>
      <c r="C16" s="59"/>
      <c r="D16" s="59"/>
      <c r="E16" s="64">
        <f>IFERROR((D16-C16)*24*60,0)</f>
        <v>0</v>
      </c>
      <c r="F16" s="70">
        <f>E16</f>
        <v>0</v>
      </c>
      <c r="G16" s="85"/>
      <c r="H16" s="92"/>
      <c r="I16" s="7"/>
      <c r="J16" s="7"/>
    </row>
    <row r="17" spans="2:10" ht="25.5" customHeight="1" thickBot="1" x14ac:dyDescent="0.25">
      <c r="B17" s="76" t="str">
        <f>'Mon-Day 1'!B17</f>
        <v>Transition/Break</v>
      </c>
      <c r="C17" s="60"/>
      <c r="D17" s="60"/>
      <c r="E17" s="65">
        <f t="shared" ref="E17:E37" si="1">IFERROR((D17-C17)*24*60,0)</f>
        <v>0</v>
      </c>
      <c r="F17" s="69"/>
      <c r="G17" s="69"/>
      <c r="H17" s="91"/>
      <c r="I17" s="7"/>
      <c r="J17" s="7"/>
    </row>
    <row r="18" spans="2:10" ht="25.5" customHeight="1" thickBot="1" x14ac:dyDescent="0.25">
      <c r="B18" s="76" t="str">
        <f>'Mon-Day 1'!B18</f>
        <v>Lunch Supervision</v>
      </c>
      <c r="C18" s="60"/>
      <c r="D18" s="60"/>
      <c r="E18" s="65">
        <f t="shared" si="1"/>
        <v>0</v>
      </c>
      <c r="F18" s="69"/>
      <c r="G18" s="69"/>
      <c r="H18" s="91"/>
    </row>
    <row r="19" spans="2:10" ht="36" customHeight="1" thickBot="1" x14ac:dyDescent="0.25">
      <c r="B19" s="76" t="str">
        <f>'Mon-Day 1'!B19</f>
        <v>Lunch Recess Supervision</v>
      </c>
      <c r="C19" s="60"/>
      <c r="D19" s="60"/>
      <c r="E19" s="65">
        <f t="shared" si="1"/>
        <v>0</v>
      </c>
      <c r="F19" s="69"/>
      <c r="G19" s="69"/>
      <c r="H19" s="91"/>
    </row>
    <row r="20" spans="2:10" ht="25.5" customHeight="1" thickBot="1" x14ac:dyDescent="0.25">
      <c r="B20" s="76" t="str">
        <f>'Mon-Day 1'!B20</f>
        <v>Transition/Break</v>
      </c>
      <c r="C20" s="60"/>
      <c r="D20" s="60"/>
      <c r="E20" s="65">
        <f t="shared" si="1"/>
        <v>0</v>
      </c>
      <c r="F20" s="69"/>
      <c r="G20" s="69"/>
      <c r="H20" s="91"/>
    </row>
    <row r="21" spans="2:10" ht="25.5" customHeight="1" thickBot="1" x14ac:dyDescent="0.25">
      <c r="B21" s="81" t="str">
        <f>'Mon-Day 1'!B21</f>
        <v>Block 6</v>
      </c>
      <c r="C21" s="67"/>
      <c r="D21" s="67"/>
      <c r="E21" s="64">
        <f t="shared" si="1"/>
        <v>0</v>
      </c>
      <c r="F21" s="70">
        <f>E21</f>
        <v>0</v>
      </c>
      <c r="G21" s="85"/>
      <c r="H21" s="92"/>
    </row>
    <row r="22" spans="2:10" ht="25.5" customHeight="1" thickBot="1" x14ac:dyDescent="0.25">
      <c r="B22" s="76" t="str">
        <f>'Mon-Day 1'!B22</f>
        <v>Transition/Break</v>
      </c>
      <c r="C22" s="60"/>
      <c r="D22" s="60"/>
      <c r="E22" s="65">
        <f t="shared" si="1"/>
        <v>0</v>
      </c>
      <c r="F22" s="69"/>
      <c r="G22" s="69"/>
      <c r="H22" s="91"/>
    </row>
    <row r="23" spans="2:10" ht="29.25" customHeight="1" thickBot="1" x14ac:dyDescent="0.25">
      <c r="B23" s="76" t="str">
        <f>'Mon-Day 1'!B23</f>
        <v>Lunch Supervision</v>
      </c>
      <c r="C23" s="60"/>
      <c r="D23" s="60"/>
      <c r="E23" s="65">
        <f t="shared" si="1"/>
        <v>0</v>
      </c>
      <c r="F23" s="69"/>
      <c r="G23" s="69"/>
      <c r="H23" s="91"/>
    </row>
    <row r="24" spans="2:10" ht="36" customHeight="1" thickBot="1" x14ac:dyDescent="0.25">
      <c r="B24" s="76" t="str">
        <f>'Mon-Day 1'!B24</f>
        <v>Lunch Recess Supervision</v>
      </c>
      <c r="C24" s="60"/>
      <c r="D24" s="60"/>
      <c r="E24" s="65">
        <f t="shared" si="1"/>
        <v>0</v>
      </c>
      <c r="F24" s="69"/>
      <c r="G24" s="69"/>
      <c r="H24" s="91"/>
    </row>
    <row r="25" spans="2:10" ht="25.5" customHeight="1" thickBot="1" x14ac:dyDescent="0.25">
      <c r="B25" s="76" t="str">
        <f>'Mon-Day 1'!B25</f>
        <v>Transition/Break</v>
      </c>
      <c r="C25" s="60"/>
      <c r="D25" s="60"/>
      <c r="E25" s="65">
        <f t="shared" si="1"/>
        <v>0</v>
      </c>
      <c r="F25" s="69"/>
      <c r="G25" s="69"/>
      <c r="H25" s="91"/>
    </row>
    <row r="26" spans="2:10" ht="25.5" customHeight="1" thickBot="1" x14ac:dyDescent="0.25">
      <c r="B26" s="81" t="str">
        <f>'Mon-Day 1'!B26</f>
        <v>Block 7</v>
      </c>
      <c r="C26" s="67"/>
      <c r="D26" s="67"/>
      <c r="E26" s="64">
        <f t="shared" si="1"/>
        <v>0</v>
      </c>
      <c r="F26" s="70">
        <f>E26</f>
        <v>0</v>
      </c>
      <c r="G26" s="85"/>
      <c r="H26" s="92"/>
    </row>
    <row r="27" spans="2:10" ht="25.5" customHeight="1" thickBot="1" x14ac:dyDescent="0.25">
      <c r="B27" s="76" t="str">
        <f>'Mon-Day 1'!B27</f>
        <v>Transition/Break</v>
      </c>
      <c r="C27" s="60"/>
      <c r="D27" s="60"/>
      <c r="E27" s="65">
        <f t="shared" si="1"/>
        <v>0</v>
      </c>
      <c r="F27" s="69"/>
      <c r="G27" s="69"/>
      <c r="H27" s="91"/>
    </row>
    <row r="28" spans="2:10" ht="36" customHeight="1" thickBot="1" x14ac:dyDescent="0.25">
      <c r="B28" s="76" t="str">
        <f>'Mon-Day 1'!B28</f>
        <v>PM Recess Supervision</v>
      </c>
      <c r="C28" s="60"/>
      <c r="D28" s="60"/>
      <c r="E28" s="65">
        <f t="shared" si="1"/>
        <v>0</v>
      </c>
      <c r="F28" s="69"/>
      <c r="G28" s="69"/>
      <c r="H28" s="91"/>
    </row>
    <row r="29" spans="2:10" ht="25.5" customHeight="1" thickBot="1" x14ac:dyDescent="0.25">
      <c r="B29" s="76" t="str">
        <f>'Mon-Day 1'!B29</f>
        <v>Transition/Break</v>
      </c>
      <c r="C29" s="60"/>
      <c r="D29" s="60"/>
      <c r="E29" s="65">
        <f t="shared" si="1"/>
        <v>0</v>
      </c>
      <c r="F29" s="69"/>
      <c r="G29" s="69"/>
      <c r="H29" s="91"/>
    </row>
    <row r="30" spans="2:10" ht="28.5" customHeight="1" thickBot="1" x14ac:dyDescent="0.25">
      <c r="B30" s="81" t="str">
        <f>'Mon-Day 1'!B30</f>
        <v>Block 8</v>
      </c>
      <c r="C30" s="67"/>
      <c r="D30" s="67"/>
      <c r="E30" s="64">
        <f t="shared" si="1"/>
        <v>0</v>
      </c>
      <c r="F30" s="70">
        <f>E30</f>
        <v>0</v>
      </c>
      <c r="G30" s="85"/>
      <c r="H30" s="92"/>
    </row>
    <row r="31" spans="2:10" ht="25.5" customHeight="1" thickBot="1" x14ac:dyDescent="0.25">
      <c r="B31" s="76" t="str">
        <f>'Mon-Day 1'!B31</f>
        <v>Transition/Break</v>
      </c>
      <c r="C31" s="60"/>
      <c r="D31" s="60"/>
      <c r="E31" s="65">
        <f t="shared" si="1"/>
        <v>0</v>
      </c>
      <c r="F31" s="69"/>
      <c r="G31" s="69"/>
      <c r="H31" s="91"/>
    </row>
    <row r="32" spans="2:10" ht="25.5" customHeight="1" thickBot="1" x14ac:dyDescent="0.25">
      <c r="B32" s="81" t="str">
        <f>'Mon-Day 1'!B32</f>
        <v>Block 9</v>
      </c>
      <c r="C32" s="67"/>
      <c r="D32" s="67"/>
      <c r="E32" s="64">
        <f t="shared" si="1"/>
        <v>0</v>
      </c>
      <c r="F32" s="70">
        <f>E32</f>
        <v>0</v>
      </c>
      <c r="G32" s="85"/>
      <c r="H32" s="92"/>
    </row>
    <row r="33" spans="2:10" ht="25.5" customHeight="1" thickBot="1" x14ac:dyDescent="0.25">
      <c r="B33" s="76" t="str">
        <f>'Mon-Day 1'!B33</f>
        <v>Transition/Break</v>
      </c>
      <c r="C33" s="60"/>
      <c r="D33" s="60"/>
      <c r="E33" s="65">
        <f t="shared" si="1"/>
        <v>0</v>
      </c>
      <c r="F33" s="69"/>
      <c r="G33" s="69"/>
      <c r="H33" s="91"/>
    </row>
    <row r="34" spans="2:10" ht="25.5" customHeight="1" thickBot="1" x14ac:dyDescent="0.25">
      <c r="B34" s="81" t="str">
        <f>'Mon-Day 1'!B34</f>
        <v>Block 10</v>
      </c>
      <c r="C34" s="67"/>
      <c r="D34" s="67"/>
      <c r="E34" s="64">
        <f t="shared" si="1"/>
        <v>0</v>
      </c>
      <c r="F34" s="70">
        <f>E34</f>
        <v>0</v>
      </c>
      <c r="G34" s="85"/>
      <c r="H34" s="92"/>
    </row>
    <row r="35" spans="2:10" ht="25.5" customHeight="1" thickBot="1" x14ac:dyDescent="0.25">
      <c r="B35" s="76" t="str">
        <f>'Mon-Day 1'!B35</f>
        <v>Transition/Break</v>
      </c>
      <c r="C35" s="60"/>
      <c r="D35" s="60"/>
      <c r="E35" s="65">
        <f t="shared" si="1"/>
        <v>0</v>
      </c>
      <c r="F35" s="69"/>
      <c r="G35" s="69"/>
      <c r="H35" s="91"/>
      <c r="I35" s="7"/>
      <c r="J35" s="7"/>
    </row>
    <row r="36" spans="2:10" ht="36" customHeight="1" thickBot="1" x14ac:dyDescent="0.25">
      <c r="B36" s="81" t="str">
        <f>'Mon-Day 1'!B36</f>
        <v>Block 11</v>
      </c>
      <c r="C36" s="59"/>
      <c r="D36" s="59"/>
      <c r="E36" s="64">
        <f t="shared" si="1"/>
        <v>0</v>
      </c>
      <c r="F36" s="70">
        <f>E36</f>
        <v>0</v>
      </c>
      <c r="G36" s="85"/>
      <c r="H36" s="92"/>
      <c r="I36" s="7"/>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6.5" customHeight="1" thickBot="1" x14ac:dyDescent="0.25">
      <c r="B40" s="29" t="s">
        <v>60</v>
      </c>
      <c r="C40" s="58">
        <f>F39</f>
        <v>0</v>
      </c>
      <c r="D40" s="22" t="s">
        <v>61</v>
      </c>
      <c r="E40" s="68">
        <f>G39+H39</f>
        <v>0</v>
      </c>
      <c r="F40" s="69"/>
      <c r="G40" s="69"/>
      <c r="H40" s="69"/>
    </row>
  </sheetData>
  <sheetProtection algorithmName="SHA-512" hashValue="c4LQtWjj8umNuBJCjWSTFy1XHGfbsu8+ZmCn8qgoB6Z2JuY5MurSfjFFFuMbvKSCu+xDdRT+NwnXpJb6n2jo9Q==" saltValue="3Bbjsc6uKiwgKJHTVUuVHQ==" spinCount="100000" sheet="1" objects="1" scenarios="1"/>
  <mergeCells count="2">
    <mergeCell ref="G1:H1"/>
    <mergeCell ref="G2:H2"/>
  </mergeCells>
  <phoneticPr fontId="99" type="noConversion"/>
  <dataValidations count="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C00-000000000000}">
      <formula1>0</formula1>
      <formula2>120</formula2>
    </dataValidation>
    <dataValidation allowBlank="1" showInputMessage="1" showErrorMessage="1" prompt="adsfa" sqref="I1" xr:uid="{00000000-0002-0000-0C00-000001000000}"/>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C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C00-000003000000}">
      <formula1>0</formula1>
      <formula2>120</formula2>
    </dataValidation>
  </dataValidations>
  <printOptions horizontalCentered="1"/>
  <pageMargins left="0.25" right="0.25" top="0.75" bottom="0.75" header="0.3" footer="0.3"/>
  <pageSetup scale="51"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84</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0"/>
      <c r="D5" s="60"/>
      <c r="E5" s="65">
        <f t="shared" si="0"/>
        <v>0</v>
      </c>
      <c r="F5" s="69"/>
      <c r="G5" s="69"/>
      <c r="H5" s="91"/>
      <c r="I5" s="6"/>
      <c r="J5" s="6"/>
      <c r="K5" t="s">
        <v>0</v>
      </c>
    </row>
    <row r="6" spans="2:11" ht="25.5" customHeight="1" thickBot="1" x14ac:dyDescent="0.25">
      <c r="B6" s="81" t="str">
        <f>'Mon-Day 1'!B6</f>
        <v>Block 1</v>
      </c>
      <c r="C6" s="67"/>
      <c r="D6" s="67"/>
      <c r="E6" s="64">
        <f t="shared" si="0"/>
        <v>0</v>
      </c>
      <c r="F6" s="70">
        <f>E6</f>
        <v>0</v>
      </c>
      <c r="G6" s="85"/>
      <c r="H6" s="92"/>
      <c r="I6" s="7"/>
      <c r="J6" s="7"/>
    </row>
    <row r="7" spans="2:11" ht="25.5" customHeight="1" thickBot="1" x14ac:dyDescent="0.25">
      <c r="B7" s="76" t="str">
        <f>'Mon-Day 1'!B7</f>
        <v>Transition/Break</v>
      </c>
      <c r="C7" s="60"/>
      <c r="D7" s="60"/>
      <c r="E7" s="65">
        <f t="shared" si="0"/>
        <v>0</v>
      </c>
      <c r="F7" s="69"/>
      <c r="G7" s="69"/>
      <c r="H7" s="91"/>
      <c r="I7" s="7"/>
      <c r="J7" s="7"/>
    </row>
    <row r="8" spans="2:11" ht="25.5" customHeight="1" thickBot="1" x14ac:dyDescent="0.25">
      <c r="B8" s="81" t="str">
        <f>'Mon-Day 1'!B8</f>
        <v>Block 2</v>
      </c>
      <c r="C8" s="67"/>
      <c r="D8" s="67"/>
      <c r="E8" s="64">
        <f t="shared" si="0"/>
        <v>0</v>
      </c>
      <c r="F8" s="70">
        <f>E8</f>
        <v>0</v>
      </c>
      <c r="G8" s="85"/>
      <c r="H8" s="92"/>
      <c r="I8" s="7"/>
      <c r="J8" s="7"/>
    </row>
    <row r="9" spans="2:11" ht="25.5" customHeight="1" thickBot="1" x14ac:dyDescent="0.25">
      <c r="B9" s="76" t="str">
        <f>'Mon-Day 1'!B9</f>
        <v>Transition/Break</v>
      </c>
      <c r="C9" s="60"/>
      <c r="D9" s="60"/>
      <c r="E9" s="65">
        <f t="shared" si="0"/>
        <v>0</v>
      </c>
      <c r="F9" s="69"/>
      <c r="G9" s="69"/>
      <c r="H9" s="91"/>
      <c r="I9" s="7"/>
      <c r="J9" s="7"/>
    </row>
    <row r="10" spans="2:11" ht="25.5" customHeight="1" thickBot="1" x14ac:dyDescent="0.25">
      <c r="B10" s="81" t="str">
        <f>'Mon-Day 1'!B10</f>
        <v>Block 3</v>
      </c>
      <c r="C10" s="67"/>
      <c r="D10" s="67"/>
      <c r="E10" s="64">
        <f t="shared" si="0"/>
        <v>0</v>
      </c>
      <c r="F10" s="70">
        <f>E10</f>
        <v>0</v>
      </c>
      <c r="G10" s="85"/>
      <c r="H10" s="92"/>
      <c r="I10" s="7"/>
      <c r="J10" s="7"/>
    </row>
    <row r="11" spans="2:11" ht="25.5" customHeight="1" thickBot="1" x14ac:dyDescent="0.25">
      <c r="B11" s="76" t="str">
        <f>'Mon-Day 1'!B11</f>
        <v>Transition/Break</v>
      </c>
      <c r="C11" s="60"/>
      <c r="D11" s="60"/>
      <c r="E11" s="65">
        <f t="shared" si="0"/>
        <v>0</v>
      </c>
      <c r="F11" s="69"/>
      <c r="G11" s="69"/>
      <c r="H11" s="91"/>
      <c r="I11" s="7"/>
      <c r="J11" s="7"/>
    </row>
    <row r="12" spans="2:11" ht="37.5" customHeight="1" thickBot="1" x14ac:dyDescent="0.25">
      <c r="B12" s="76" t="str">
        <f>'Mon-Day 1'!B12</f>
        <v>Recess Supervision</v>
      </c>
      <c r="C12" s="60"/>
      <c r="D12" s="60"/>
      <c r="E12" s="65">
        <f t="shared" si="0"/>
        <v>0</v>
      </c>
      <c r="F12" s="69"/>
      <c r="G12" s="69"/>
      <c r="H12" s="91"/>
      <c r="I12" s="7"/>
      <c r="J12" s="7"/>
    </row>
    <row r="13" spans="2:11" ht="25.5" customHeight="1" thickBot="1" x14ac:dyDescent="0.25">
      <c r="B13" s="76" t="str">
        <f>'Mon-Day 1'!B13</f>
        <v>Transition/Break</v>
      </c>
      <c r="C13" s="60"/>
      <c r="D13" s="60"/>
      <c r="E13" s="65">
        <f t="shared" si="0"/>
        <v>0</v>
      </c>
      <c r="F13" s="69"/>
      <c r="G13" s="69"/>
      <c r="H13" s="91"/>
      <c r="I13" s="7"/>
      <c r="J13" s="7"/>
    </row>
    <row r="14" spans="2:11" ht="25.5" customHeight="1" thickBot="1" x14ac:dyDescent="0.25">
      <c r="B14" s="81" t="str">
        <f>'Mon-Day 1'!B14</f>
        <v>Block 4</v>
      </c>
      <c r="C14" s="67"/>
      <c r="D14" s="67"/>
      <c r="E14" s="64">
        <f>IFERROR((D14-C14)*24*60,0)</f>
        <v>0</v>
      </c>
      <c r="F14" s="70">
        <f>E14</f>
        <v>0</v>
      </c>
      <c r="G14" s="85"/>
      <c r="H14" s="92"/>
      <c r="I14" s="7"/>
      <c r="J14" s="7"/>
    </row>
    <row r="15" spans="2:11" ht="25.5" customHeight="1" thickBot="1" x14ac:dyDescent="0.25">
      <c r="B15" s="76" t="str">
        <f>'Mon-Day 1'!B15</f>
        <v>Transition/Break</v>
      </c>
      <c r="C15" s="60"/>
      <c r="D15" s="60"/>
      <c r="E15" s="65">
        <f>IFERROR((D15-C15)*24*60,0)</f>
        <v>0</v>
      </c>
      <c r="F15" s="69"/>
      <c r="G15" s="69"/>
      <c r="H15" s="91"/>
      <c r="I15" s="7"/>
      <c r="J15" s="7"/>
    </row>
    <row r="16" spans="2:11" ht="25.5" customHeight="1" thickBot="1" x14ac:dyDescent="0.25">
      <c r="B16" s="81" t="str">
        <f>'Mon-Day 1'!B16</f>
        <v>Block 5</v>
      </c>
      <c r="C16" s="67"/>
      <c r="D16" s="67"/>
      <c r="E16" s="64">
        <f>IFERROR((D16-C16)*24*60,0)</f>
        <v>0</v>
      </c>
      <c r="F16" s="70">
        <f>E16</f>
        <v>0</v>
      </c>
      <c r="G16" s="85"/>
      <c r="H16" s="92"/>
      <c r="I16" s="7"/>
      <c r="J16" s="7"/>
    </row>
    <row r="17" spans="2:10" ht="25.5" customHeight="1" thickBot="1" x14ac:dyDescent="0.25">
      <c r="B17" s="76" t="str">
        <f>'Mon-Day 1'!B17</f>
        <v>Transition/Break</v>
      </c>
      <c r="C17" s="60"/>
      <c r="D17" s="60"/>
      <c r="E17" s="65">
        <f t="shared" ref="E17:E37" si="1">IFERROR((D17-C17)*24*60,0)</f>
        <v>0</v>
      </c>
      <c r="F17" s="69"/>
      <c r="G17" s="69"/>
      <c r="H17" s="91"/>
      <c r="I17" s="7"/>
      <c r="J17" s="7"/>
    </row>
    <row r="18" spans="2:10" ht="25.5" customHeight="1" thickBot="1" x14ac:dyDescent="0.25">
      <c r="B18" s="76" t="str">
        <f>'Mon-Day 1'!B18</f>
        <v>Lunch Supervision</v>
      </c>
      <c r="C18" s="60"/>
      <c r="D18" s="60"/>
      <c r="E18" s="65">
        <f t="shared" si="1"/>
        <v>0</v>
      </c>
      <c r="F18" s="69"/>
      <c r="G18" s="69"/>
      <c r="H18" s="91"/>
    </row>
    <row r="19" spans="2:10" ht="36" customHeight="1" thickBot="1" x14ac:dyDescent="0.25">
      <c r="B19" s="76" t="str">
        <f>'Mon-Day 1'!B19</f>
        <v>Lunch Recess Supervision</v>
      </c>
      <c r="C19" s="60"/>
      <c r="D19" s="60"/>
      <c r="E19" s="65">
        <f t="shared" si="1"/>
        <v>0</v>
      </c>
      <c r="F19" s="69"/>
      <c r="G19" s="69"/>
      <c r="H19" s="91"/>
    </row>
    <row r="20" spans="2:10" ht="25.5" customHeight="1" thickBot="1" x14ac:dyDescent="0.25">
      <c r="B20" s="76" t="str">
        <f>'Mon-Day 1'!B20</f>
        <v>Transition/Break</v>
      </c>
      <c r="C20" s="60"/>
      <c r="D20" s="60"/>
      <c r="E20" s="65">
        <f t="shared" si="1"/>
        <v>0</v>
      </c>
      <c r="F20" s="69"/>
      <c r="G20" s="69"/>
      <c r="H20" s="91"/>
    </row>
    <row r="21" spans="2:10" ht="25.5" customHeight="1" thickBot="1" x14ac:dyDescent="0.25">
      <c r="B21" s="81" t="str">
        <f>'Mon-Day 1'!B21</f>
        <v>Block 6</v>
      </c>
      <c r="C21" s="67"/>
      <c r="D21" s="67"/>
      <c r="E21" s="64">
        <f t="shared" si="1"/>
        <v>0</v>
      </c>
      <c r="F21" s="70">
        <f>E21</f>
        <v>0</v>
      </c>
      <c r="G21" s="85"/>
      <c r="H21" s="92"/>
    </row>
    <row r="22" spans="2:10" ht="25.5" customHeight="1" thickBot="1" x14ac:dyDescent="0.25">
      <c r="B22" s="76" t="str">
        <f>'Mon-Day 1'!B22</f>
        <v>Transition/Break</v>
      </c>
      <c r="C22" s="60"/>
      <c r="D22" s="60"/>
      <c r="E22" s="65">
        <f t="shared" si="1"/>
        <v>0</v>
      </c>
      <c r="F22" s="69"/>
      <c r="G22" s="69"/>
      <c r="H22" s="91"/>
    </row>
    <row r="23" spans="2:10" ht="29.25" customHeight="1" thickBot="1" x14ac:dyDescent="0.25">
      <c r="B23" s="76" t="str">
        <f>'Mon-Day 1'!B23</f>
        <v>Lunch Supervision</v>
      </c>
      <c r="C23" s="60"/>
      <c r="D23" s="60"/>
      <c r="E23" s="65">
        <f t="shared" si="1"/>
        <v>0</v>
      </c>
      <c r="F23" s="69"/>
      <c r="G23" s="69"/>
      <c r="H23" s="91"/>
    </row>
    <row r="24" spans="2:10" ht="36" customHeight="1" thickBot="1" x14ac:dyDescent="0.25">
      <c r="B24" s="76" t="str">
        <f>'Mon-Day 1'!B24</f>
        <v>Lunch Recess Supervision</v>
      </c>
      <c r="C24" s="60"/>
      <c r="D24" s="60"/>
      <c r="E24" s="65">
        <f t="shared" si="1"/>
        <v>0</v>
      </c>
      <c r="F24" s="69"/>
      <c r="G24" s="69"/>
      <c r="H24" s="91"/>
    </row>
    <row r="25" spans="2:10" ht="25.5" customHeight="1" thickBot="1" x14ac:dyDescent="0.25">
      <c r="B25" s="76" t="str">
        <f>'Mon-Day 1'!B25</f>
        <v>Transition/Break</v>
      </c>
      <c r="C25" s="60"/>
      <c r="D25" s="60"/>
      <c r="E25" s="65">
        <f t="shared" si="1"/>
        <v>0</v>
      </c>
      <c r="F25" s="69"/>
      <c r="G25" s="69"/>
      <c r="H25" s="91"/>
    </row>
    <row r="26" spans="2:10" ht="25.5" customHeight="1" thickBot="1" x14ac:dyDescent="0.25">
      <c r="B26" s="81" t="str">
        <f>'Mon-Day 1'!B26</f>
        <v>Block 7</v>
      </c>
      <c r="C26" s="67"/>
      <c r="D26" s="67"/>
      <c r="E26" s="64">
        <f t="shared" si="1"/>
        <v>0</v>
      </c>
      <c r="F26" s="70">
        <f>E26</f>
        <v>0</v>
      </c>
      <c r="G26" s="85"/>
      <c r="H26" s="92"/>
    </row>
    <row r="27" spans="2:10" ht="25.5" customHeight="1" thickBot="1" x14ac:dyDescent="0.25">
      <c r="B27" s="76" t="str">
        <f>'Mon-Day 1'!B27</f>
        <v>Transition/Break</v>
      </c>
      <c r="C27" s="60"/>
      <c r="D27" s="60"/>
      <c r="E27" s="65">
        <f t="shared" si="1"/>
        <v>0</v>
      </c>
      <c r="F27" s="69"/>
      <c r="G27" s="69"/>
      <c r="H27" s="91"/>
    </row>
    <row r="28" spans="2:10" ht="36" customHeight="1" thickBot="1" x14ac:dyDescent="0.25">
      <c r="B28" s="76" t="str">
        <f>'Mon-Day 1'!B28</f>
        <v>PM Recess Supervision</v>
      </c>
      <c r="C28" s="60"/>
      <c r="D28" s="60"/>
      <c r="E28" s="65">
        <f t="shared" si="1"/>
        <v>0</v>
      </c>
      <c r="F28" s="69"/>
      <c r="G28" s="69"/>
      <c r="H28" s="91"/>
    </row>
    <row r="29" spans="2:10" ht="25.5" customHeight="1" thickBot="1" x14ac:dyDescent="0.25">
      <c r="B29" s="76" t="str">
        <f>'Mon-Day 1'!B29</f>
        <v>Transition/Break</v>
      </c>
      <c r="C29" s="60"/>
      <c r="D29" s="60"/>
      <c r="E29" s="65">
        <f t="shared" si="1"/>
        <v>0</v>
      </c>
      <c r="F29" s="69"/>
      <c r="G29" s="69"/>
      <c r="H29" s="91"/>
    </row>
    <row r="30" spans="2:10" ht="28.5" customHeight="1" thickBot="1" x14ac:dyDescent="0.25">
      <c r="B30" s="81" t="str">
        <f>'Mon-Day 1'!B30</f>
        <v>Block 8</v>
      </c>
      <c r="C30" s="67"/>
      <c r="D30" s="67"/>
      <c r="E30" s="64">
        <f t="shared" si="1"/>
        <v>0</v>
      </c>
      <c r="F30" s="70">
        <f>E30</f>
        <v>0</v>
      </c>
      <c r="G30" s="85"/>
      <c r="H30" s="92"/>
    </row>
    <row r="31" spans="2:10" ht="25.5" customHeight="1" thickBot="1" x14ac:dyDescent="0.25">
      <c r="B31" s="76" t="str">
        <f>'Mon-Day 1'!B31</f>
        <v>Transition/Break</v>
      </c>
      <c r="C31" s="60"/>
      <c r="D31" s="60"/>
      <c r="E31" s="65">
        <f t="shared" si="1"/>
        <v>0</v>
      </c>
      <c r="F31" s="69"/>
      <c r="G31" s="69"/>
      <c r="H31" s="91"/>
    </row>
    <row r="32" spans="2:10" ht="25.5" customHeight="1" thickBot="1" x14ac:dyDescent="0.25">
      <c r="B32" s="81" t="str">
        <f>'Mon-Day 1'!B32</f>
        <v>Block 9</v>
      </c>
      <c r="C32" s="67"/>
      <c r="D32" s="67"/>
      <c r="E32" s="64">
        <f t="shared" si="1"/>
        <v>0</v>
      </c>
      <c r="F32" s="70">
        <f>E32</f>
        <v>0</v>
      </c>
      <c r="G32" s="85"/>
      <c r="H32" s="92"/>
    </row>
    <row r="33" spans="2:10" ht="25.5" customHeight="1" thickBot="1" x14ac:dyDescent="0.25">
      <c r="B33" s="76" t="str">
        <f>'Mon-Day 1'!B33</f>
        <v>Transition/Break</v>
      </c>
      <c r="C33" s="60"/>
      <c r="D33" s="60"/>
      <c r="E33" s="65">
        <f t="shared" si="1"/>
        <v>0</v>
      </c>
      <c r="F33" s="69"/>
      <c r="G33" s="69"/>
      <c r="H33" s="91"/>
    </row>
    <row r="34" spans="2:10" ht="25.5" customHeight="1" thickBot="1" x14ac:dyDescent="0.25">
      <c r="B34" s="81" t="str">
        <f>'Mon-Day 1'!B34</f>
        <v>Block 10</v>
      </c>
      <c r="C34" s="67"/>
      <c r="D34" s="67"/>
      <c r="E34" s="64">
        <f t="shared" si="1"/>
        <v>0</v>
      </c>
      <c r="F34" s="70">
        <f>E34</f>
        <v>0</v>
      </c>
      <c r="G34" s="85"/>
      <c r="H34" s="92"/>
    </row>
    <row r="35" spans="2:10" ht="25.5" customHeight="1" thickBot="1" x14ac:dyDescent="0.25">
      <c r="B35" s="76" t="str">
        <f>'Mon-Day 1'!B35</f>
        <v>Transition/Break</v>
      </c>
      <c r="C35" s="60"/>
      <c r="D35" s="60"/>
      <c r="E35" s="65">
        <f t="shared" si="1"/>
        <v>0</v>
      </c>
      <c r="F35" s="69"/>
      <c r="G35" s="69"/>
      <c r="H35" s="91"/>
      <c r="I35" s="7"/>
      <c r="J35" s="7"/>
    </row>
    <row r="36" spans="2:10" ht="36" customHeight="1" thickBot="1" x14ac:dyDescent="0.25">
      <c r="B36" s="81" t="str">
        <f>'Mon-Day 1'!B36</f>
        <v>Block 11</v>
      </c>
      <c r="C36" s="59"/>
      <c r="D36" s="59"/>
      <c r="E36" s="64">
        <f t="shared" si="1"/>
        <v>0</v>
      </c>
      <c r="F36" s="70">
        <f>E36</f>
        <v>0</v>
      </c>
      <c r="G36" s="85"/>
      <c r="H36" s="92"/>
      <c r="I36" s="7"/>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50.25" customHeight="1" thickBot="1" x14ac:dyDescent="0.25">
      <c r="B40" s="29" t="s">
        <v>60</v>
      </c>
      <c r="C40" s="58">
        <f>F39</f>
        <v>0</v>
      </c>
      <c r="D40" s="22" t="s">
        <v>61</v>
      </c>
      <c r="E40" s="68">
        <f>G39+H39</f>
        <v>0</v>
      </c>
      <c r="F40" s="69"/>
      <c r="G40" s="69"/>
      <c r="H40" s="69"/>
    </row>
  </sheetData>
  <sheetProtection algorithmName="SHA-512" hashValue="MpseSpuFNjn3oBOy9egiIkLo/Jv8zdYav7onOsOoqwSK3cgY0uT2FbX2nrf5T1c0lYakC/6o4YoX7658MO2YWQ==" saltValue="Kvyv8G0kD1NVpyWjZaAW7w==" spinCount="100000" sheet="1" objects="1" scenarios="1"/>
  <mergeCells count="2">
    <mergeCell ref="G1:H1"/>
    <mergeCell ref="G2:H2"/>
  </mergeCells>
  <phoneticPr fontId="99" type="noConversion"/>
  <dataValidations count="4">
    <dataValidation allowBlank="1" showInputMessage="1" showErrorMessage="1" prompt="adsfa" sqref="I1" xr:uid="{00000000-0002-0000-0D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D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D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D00-000003000000}">
      <formula1>0</formula1>
      <formula2>120</formula2>
    </dataValidation>
  </dataValidations>
  <printOptions horizontalCentered="1"/>
  <pageMargins left="0.25" right="0.25" top="0.75" bottom="0.75" header="0.3" footer="0.3"/>
  <pageSetup scale="51"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4"/>
    <pageSetUpPr fitToPage="1"/>
  </sheetPr>
  <dimension ref="A1:P41"/>
  <sheetViews>
    <sheetView showGridLines="0" zoomScale="75" zoomScaleNormal="75" zoomScalePageLayoutView="75" workbookViewId="0">
      <pane xSplit="15" ySplit="7" topLeftCell="P8" activePane="bottomRight" state="frozen"/>
      <selection activeCell="B8" sqref="B8"/>
      <selection pane="topRight" activeCell="B8" sqref="B8"/>
      <selection pane="bottomLeft" activeCell="B8" sqref="B8"/>
      <selection pane="bottomRight" activeCell="E2" sqref="E2"/>
    </sheetView>
  </sheetViews>
  <sheetFormatPr defaultColWidth="9" defaultRowHeight="20.25" customHeight="1" x14ac:dyDescent="0.2"/>
  <cols>
    <col min="1" max="1" width="0" style="123" hidden="1" customWidth="1"/>
    <col min="2" max="2" width="3" style="123" customWidth="1"/>
    <col min="3" max="3" width="21.5" style="123" customWidth="1"/>
    <col min="4" max="4" width="14.125" style="123" customWidth="1"/>
    <col min="5" max="5" width="18.875" style="123" customWidth="1"/>
    <col min="6" max="6" width="17.125" style="123" customWidth="1"/>
    <col min="7" max="7" width="16.125" style="123" customWidth="1"/>
    <col min="8" max="8" width="20.625" style="123" customWidth="1"/>
    <col min="9" max="9" width="15.875" style="123" customWidth="1"/>
    <col min="10" max="10" width="18.125" style="123" customWidth="1"/>
    <col min="11" max="11" width="12.125" style="123" customWidth="1"/>
    <col min="12" max="12" width="20.875" style="123" customWidth="1"/>
    <col min="13" max="13" width="11.875" style="123" customWidth="1"/>
    <col min="14" max="14" width="14.125" style="123" customWidth="1"/>
    <col min="15" max="15" width="10.125" style="123" customWidth="1"/>
    <col min="16" max="16" width="1.875" style="123" customWidth="1"/>
    <col min="17" max="16384" width="9" style="123"/>
  </cols>
  <sheetData>
    <row r="1" spans="1:16" ht="35.25" customHeight="1" thickTop="1" thickBot="1" x14ac:dyDescent="0.45">
      <c r="C1" s="534" t="s">
        <v>37</v>
      </c>
      <c r="D1" s="534"/>
      <c r="E1" s="534"/>
      <c r="F1" s="534"/>
      <c r="G1" s="534"/>
      <c r="H1" s="534"/>
      <c r="I1" s="534"/>
      <c r="J1" s="53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55" t="s">
        <v>54</v>
      </c>
      <c r="H2" s="154">
        <f>'Detailed Summary'!G7</f>
        <v>0</v>
      </c>
      <c r="I2" s="554" t="s">
        <v>88</v>
      </c>
      <c r="J2" s="552"/>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51" t="s">
        <v>55</v>
      </c>
      <c r="H3" s="150">
        <f>'Detailed Summary'!G12</f>
        <v>916</v>
      </c>
      <c r="I3" s="555"/>
      <c r="J3" s="553"/>
      <c r="K3" s="540" t="s">
        <v>112</v>
      </c>
      <c r="L3" s="541"/>
      <c r="M3" s="149">
        <f>'Detailed Summary'!C7+'Detailed Summary'!D7</f>
        <v>0</v>
      </c>
      <c r="N3" s="148" t="s">
        <v>117</v>
      </c>
      <c r="O3" s="147">
        <f>'Detailed Summary'!C12+'Detailed Summary'!D12</f>
        <v>0</v>
      </c>
      <c r="P3" s="136"/>
    </row>
    <row r="4" spans="1:16" ht="78" customHeight="1" thickBot="1" x14ac:dyDescent="0.25">
      <c r="C4" s="146" t="s">
        <v>119</v>
      </c>
      <c r="D4" s="145">
        <f>'Detailed Summary'!G3</f>
        <v>1200</v>
      </c>
      <c r="E4" s="146" t="s">
        <v>82</v>
      </c>
      <c r="F4" s="145">
        <f>IFERROR(E2*1200,0)</f>
        <v>1200</v>
      </c>
      <c r="G4" s="546" t="s">
        <v>181</v>
      </c>
      <c r="H4" s="547"/>
      <c r="I4" s="145">
        <f>$F$4-'Detailed Summary'!$C$3</f>
        <v>1200</v>
      </c>
      <c r="J4" s="55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I5" s="124"/>
      <c r="J5" s="557"/>
      <c r="K5" s="548" t="s">
        <v>114</v>
      </c>
      <c r="L5" s="549"/>
      <c r="M5" s="141">
        <f>'Detailed Summary'!C9+'Detailed Summary'!D9</f>
        <v>0</v>
      </c>
      <c r="N5" s="173"/>
      <c r="O5" s="136"/>
      <c r="P5" s="136"/>
    </row>
    <row r="6" spans="1:16" ht="31.5" customHeight="1" thickBot="1" x14ac:dyDescent="0.25">
      <c r="C6" s="183">
        <f>I4-E6</f>
        <v>1200</v>
      </c>
      <c r="D6" s="185">
        <f>SUM(J8:J38)/60</f>
        <v>0</v>
      </c>
      <c r="E6" s="187">
        <f>SUM(L8:L38)</f>
        <v>0</v>
      </c>
      <c r="F6" s="120">
        <f>E6</f>
        <v>0</v>
      </c>
      <c r="G6" s="124"/>
      <c r="H6" s="124"/>
      <c r="I6" s="124"/>
      <c r="J6" s="121">
        <f>C6</f>
        <v>1200</v>
      </c>
      <c r="K6" s="550" t="s">
        <v>115</v>
      </c>
      <c r="L6" s="551"/>
      <c r="M6" s="140">
        <f>'Detailed Summary'!C10+'Detailed Summary'!D10</f>
        <v>0</v>
      </c>
      <c r="N6" s="136"/>
      <c r="O6" s="136"/>
      <c r="P6" s="136"/>
    </row>
    <row r="7" spans="1:16" ht="93" customHeight="1" thickTop="1" x14ac:dyDescent="0.2">
      <c r="C7" s="139"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ISNA(_xlfn.XLOOKUP(TimeSheet_August[[#This Row],[Note For Other Assigned Duties]],Holidays[Event], Holidays[Event]))</f>
        <v>1</v>
      </c>
      <c r="C8" s="324">
        <f>DATE(Start_Year,8,1)</f>
        <v>45505</v>
      </c>
      <c r="D8" s="325"/>
      <c r="E8" s="326"/>
      <c r="F8" s="327"/>
      <c r="G8" s="326"/>
      <c r="H8" s="328" t="str">
        <f>IF(_xlfn.XLOOKUP(TimeSheet_August[[#This Row],[Date(s)]],Holidays[Date],Holidays[Event])=0,"",_xlfn.XLOOKUP(TimeSheet_August[[#This Row],[Date(s)]],Holidays[Date],Holidays[Event]))</f>
        <v/>
      </c>
      <c r="I8" s="329"/>
      <c r="J8" s="135">
        <f t="shared" ref="J8:J38" si="0">F8</f>
        <v>0</v>
      </c>
      <c r="K8" s="314">
        <f t="shared" ref="K8:K38" si="1">IFERROR(D8+E8+G8+I8,0)</f>
        <v>0</v>
      </c>
      <c r="L8" s="315">
        <f t="shared" ref="L8:L38" si="2">IFERROR(K8/60,0)</f>
        <v>0</v>
      </c>
    </row>
    <row r="9" spans="1:16" ht="19.899999999999999" customHeight="1" x14ac:dyDescent="0.2">
      <c r="A9" s="123" t="b">
        <f>ISNA(_xlfn.XLOOKUP(TimeSheet_August[[#This Row],[Note For Other Assigned Duties]],Holidays[Event], Holidays[Event]))</f>
        <v>1</v>
      </c>
      <c r="C9" s="324">
        <f>+C8+1</f>
        <v>45506</v>
      </c>
      <c r="D9" s="325"/>
      <c r="E9" s="326"/>
      <c r="F9" s="327"/>
      <c r="G9" s="326"/>
      <c r="H9" s="328" t="str">
        <f>IF(_xlfn.XLOOKUP(TimeSheet_August[[#This Row],[Date(s)]],Holidays[Date],Holidays[Event])=0,"",_xlfn.XLOOKUP(TimeSheet_August[[#This Row],[Date(s)]],Holidays[Date],Holidays[Event]))</f>
        <v/>
      </c>
      <c r="I9" s="329"/>
      <c r="J9" s="135">
        <f t="shared" si="0"/>
        <v>0</v>
      </c>
      <c r="K9" s="314">
        <f t="shared" si="1"/>
        <v>0</v>
      </c>
      <c r="L9" s="315">
        <f t="shared" si="2"/>
        <v>0</v>
      </c>
    </row>
    <row r="10" spans="1:16" ht="19.899999999999999" customHeight="1" x14ac:dyDescent="0.2">
      <c r="A10" s="123" t="b">
        <f>ISNA(_xlfn.XLOOKUP(TimeSheet_August[[#This Row],[Note For Other Assigned Duties]],Holidays[Event], Holidays[Event]))</f>
        <v>1</v>
      </c>
      <c r="C10" s="324">
        <f t="shared" ref="C10:C38" si="3">+C9+1</f>
        <v>45507</v>
      </c>
      <c r="D10" s="325"/>
      <c r="E10" s="326"/>
      <c r="F10" s="327"/>
      <c r="G10" s="326"/>
      <c r="H10" s="328" t="str">
        <f>IF(_xlfn.XLOOKUP(TimeSheet_August[[#This Row],[Date(s)]],Holidays[Date],Holidays[Event])=0,"",_xlfn.XLOOKUP(TimeSheet_August[[#This Row],[Date(s)]],Holidays[Date],Holidays[Event]))</f>
        <v/>
      </c>
      <c r="I10" s="329"/>
      <c r="J10" s="135">
        <f t="shared" si="0"/>
        <v>0</v>
      </c>
      <c r="K10" s="314">
        <f t="shared" si="1"/>
        <v>0</v>
      </c>
      <c r="L10" s="315">
        <f t="shared" si="2"/>
        <v>0</v>
      </c>
    </row>
    <row r="11" spans="1:16" ht="19.899999999999999" customHeight="1" x14ac:dyDescent="0.2">
      <c r="A11" s="123" t="b">
        <f>ISNA(_xlfn.XLOOKUP(TimeSheet_August[[#This Row],[Note For Other Assigned Duties]],Holidays[Event], Holidays[Event]))</f>
        <v>1</v>
      </c>
      <c r="C11" s="324">
        <f t="shared" si="3"/>
        <v>45508</v>
      </c>
      <c r="D11" s="325"/>
      <c r="E11" s="326"/>
      <c r="F11" s="327"/>
      <c r="G11" s="326"/>
      <c r="H11" s="328" t="str">
        <f>IF(_xlfn.XLOOKUP(TimeSheet_August[[#This Row],[Date(s)]],Holidays[Date],Holidays[Event])=0,"",_xlfn.XLOOKUP(TimeSheet_August[[#This Row],[Date(s)]],Holidays[Date],Holidays[Event]))</f>
        <v/>
      </c>
      <c r="I11" s="329"/>
      <c r="J11" s="135">
        <f t="shared" si="0"/>
        <v>0</v>
      </c>
      <c r="K11" s="314">
        <f t="shared" si="1"/>
        <v>0</v>
      </c>
      <c r="L11" s="315">
        <f t="shared" si="2"/>
        <v>0</v>
      </c>
    </row>
    <row r="12" spans="1:16" ht="19.899999999999999" customHeight="1" x14ac:dyDescent="0.2">
      <c r="A12" s="123" t="b">
        <f>ISNA(_xlfn.XLOOKUP(TimeSheet_August[[#This Row],[Note For Other Assigned Duties]],Holidays[Event], Holidays[Event]))</f>
        <v>0</v>
      </c>
      <c r="C12" s="324">
        <f t="shared" si="3"/>
        <v>45509</v>
      </c>
      <c r="D12" s="325"/>
      <c r="E12" s="326"/>
      <c r="F12" s="327"/>
      <c r="G12" s="326"/>
      <c r="H12" s="328" t="str">
        <f>IF(_xlfn.XLOOKUP(TimeSheet_August[[#This Row],[Date(s)]],Holidays[Date],Holidays[Event])=0,"",_xlfn.XLOOKUP(TimeSheet_August[[#This Row],[Date(s)]],Holidays[Date],Holidays[Event]))</f>
        <v>Heritage Day</v>
      </c>
      <c r="I12" s="329"/>
      <c r="J12" s="316">
        <f t="shared" si="0"/>
        <v>0</v>
      </c>
      <c r="K12" s="314">
        <f t="shared" si="1"/>
        <v>0</v>
      </c>
      <c r="L12" s="315">
        <f t="shared" si="2"/>
        <v>0</v>
      </c>
    </row>
    <row r="13" spans="1:16" ht="19.899999999999999" customHeight="1" x14ac:dyDescent="0.2">
      <c r="A13" s="123" t="b">
        <f>ISNA(_xlfn.XLOOKUP(TimeSheet_August[[#This Row],[Note For Other Assigned Duties]],Holidays[Event], Holidays[Event]))</f>
        <v>1</v>
      </c>
      <c r="C13" s="324">
        <f t="shared" si="3"/>
        <v>45510</v>
      </c>
      <c r="D13" s="325"/>
      <c r="E13" s="326"/>
      <c r="F13" s="327"/>
      <c r="G13" s="326"/>
      <c r="H13" s="328" t="str">
        <f>IF(_xlfn.XLOOKUP(TimeSheet_August[[#This Row],[Date(s)]],Holidays[Date],Holidays[Event])=0,"",_xlfn.XLOOKUP(TimeSheet_August[[#This Row],[Date(s)]],Holidays[Date],Holidays[Event]))</f>
        <v/>
      </c>
      <c r="I13" s="329"/>
      <c r="J13" s="316">
        <f t="shared" si="0"/>
        <v>0</v>
      </c>
      <c r="K13" s="314">
        <f t="shared" si="1"/>
        <v>0</v>
      </c>
      <c r="L13" s="315">
        <f t="shared" si="2"/>
        <v>0</v>
      </c>
    </row>
    <row r="14" spans="1:16" ht="19.899999999999999" customHeight="1" x14ac:dyDescent="0.2">
      <c r="A14" s="123" t="b">
        <f>ISNA(_xlfn.XLOOKUP(TimeSheet_August[[#This Row],[Note For Other Assigned Duties]],Holidays[Event], Holidays[Event]))</f>
        <v>1</v>
      </c>
      <c r="C14" s="324">
        <f t="shared" si="3"/>
        <v>45511</v>
      </c>
      <c r="D14" s="325"/>
      <c r="E14" s="326"/>
      <c r="F14" s="327"/>
      <c r="G14" s="326"/>
      <c r="H14" s="328" t="str">
        <f>IF(_xlfn.XLOOKUP(TimeSheet_August[[#This Row],[Date(s)]],Holidays[Date],Holidays[Event])=0,"",_xlfn.XLOOKUP(TimeSheet_August[[#This Row],[Date(s)]],Holidays[Date],Holidays[Event]))</f>
        <v/>
      </c>
      <c r="I14" s="329"/>
      <c r="J14" s="316">
        <f t="shared" si="0"/>
        <v>0</v>
      </c>
      <c r="K14" s="314">
        <f t="shared" si="1"/>
        <v>0</v>
      </c>
      <c r="L14" s="315">
        <f t="shared" si="2"/>
        <v>0</v>
      </c>
    </row>
    <row r="15" spans="1:16" ht="19.899999999999999" customHeight="1" x14ac:dyDescent="0.2">
      <c r="A15" s="123" t="b">
        <f>ISNA(_xlfn.XLOOKUP(TimeSheet_August[[#This Row],[Note For Other Assigned Duties]],Holidays[Event], Holidays[Event]))</f>
        <v>1</v>
      </c>
      <c r="C15" s="324">
        <f t="shared" si="3"/>
        <v>45512</v>
      </c>
      <c r="D15" s="325"/>
      <c r="E15" s="326"/>
      <c r="F15" s="327"/>
      <c r="G15" s="326"/>
      <c r="H15" s="328" t="str">
        <f>IF(_xlfn.XLOOKUP(TimeSheet_August[[#This Row],[Date(s)]],Holidays[Date],Holidays[Event])=0,"",_xlfn.XLOOKUP(TimeSheet_August[[#This Row],[Date(s)]],Holidays[Date],Holidays[Event]))</f>
        <v/>
      </c>
      <c r="I15" s="329"/>
      <c r="J15" s="316">
        <f t="shared" si="0"/>
        <v>0</v>
      </c>
      <c r="K15" s="314">
        <f t="shared" si="1"/>
        <v>0</v>
      </c>
      <c r="L15" s="315">
        <f t="shared" si="2"/>
        <v>0</v>
      </c>
    </row>
    <row r="16" spans="1:16" ht="19.899999999999999" customHeight="1" x14ac:dyDescent="0.2">
      <c r="A16" s="123" t="b">
        <f>ISNA(_xlfn.XLOOKUP(TimeSheet_August[[#This Row],[Note For Other Assigned Duties]],Holidays[Event], Holidays[Event]))</f>
        <v>1</v>
      </c>
      <c r="C16" s="324">
        <f t="shared" si="3"/>
        <v>45513</v>
      </c>
      <c r="D16" s="325"/>
      <c r="E16" s="326"/>
      <c r="F16" s="327"/>
      <c r="G16" s="326"/>
      <c r="H16" s="328" t="str">
        <f>IF(_xlfn.XLOOKUP(TimeSheet_August[[#This Row],[Date(s)]],Holidays[Date],Holidays[Event])=0,"",_xlfn.XLOOKUP(TimeSheet_August[[#This Row],[Date(s)]],Holidays[Date],Holidays[Event]))</f>
        <v/>
      </c>
      <c r="I16" s="329"/>
      <c r="J16" s="316">
        <f t="shared" si="0"/>
        <v>0</v>
      </c>
      <c r="K16" s="314">
        <f t="shared" si="1"/>
        <v>0</v>
      </c>
      <c r="L16" s="315">
        <f t="shared" si="2"/>
        <v>0</v>
      </c>
    </row>
    <row r="17" spans="1:12" ht="19.899999999999999" customHeight="1" x14ac:dyDescent="0.2">
      <c r="A17" s="123" t="b">
        <f>ISNA(_xlfn.XLOOKUP(TimeSheet_August[[#This Row],[Note For Other Assigned Duties]],Holidays[Event], Holidays[Event]))</f>
        <v>1</v>
      </c>
      <c r="C17" s="324">
        <f t="shared" si="3"/>
        <v>45514</v>
      </c>
      <c r="D17" s="325"/>
      <c r="E17" s="326"/>
      <c r="F17" s="327"/>
      <c r="G17" s="326"/>
      <c r="H17" s="328" t="str">
        <f>IF(_xlfn.XLOOKUP(TimeSheet_August[[#This Row],[Date(s)]],Holidays[Date],Holidays[Event])=0,"",_xlfn.XLOOKUP(TimeSheet_August[[#This Row],[Date(s)]],Holidays[Date],Holidays[Event]))</f>
        <v/>
      </c>
      <c r="I17" s="329"/>
      <c r="J17" s="316">
        <f t="shared" si="0"/>
        <v>0</v>
      </c>
      <c r="K17" s="314">
        <f t="shared" si="1"/>
        <v>0</v>
      </c>
      <c r="L17" s="315">
        <f t="shared" si="2"/>
        <v>0</v>
      </c>
    </row>
    <row r="18" spans="1:12" ht="19.899999999999999" customHeight="1" x14ac:dyDescent="0.2">
      <c r="A18" s="123" t="b">
        <f>ISNA(_xlfn.XLOOKUP(TimeSheet_August[[#This Row],[Note For Other Assigned Duties]],Holidays[Event], Holidays[Event]))</f>
        <v>1</v>
      </c>
      <c r="C18" s="324">
        <f t="shared" si="3"/>
        <v>45515</v>
      </c>
      <c r="D18" s="325"/>
      <c r="E18" s="326"/>
      <c r="F18" s="327"/>
      <c r="G18" s="326"/>
      <c r="H18" s="328" t="str">
        <f>IF(_xlfn.XLOOKUP(TimeSheet_August[[#This Row],[Date(s)]],Holidays[Date],Holidays[Event])=0,"",_xlfn.XLOOKUP(TimeSheet_August[[#This Row],[Date(s)]],Holidays[Date],Holidays[Event]))</f>
        <v/>
      </c>
      <c r="I18" s="329"/>
      <c r="J18" s="316">
        <f t="shared" si="0"/>
        <v>0</v>
      </c>
      <c r="K18" s="314">
        <f t="shared" si="1"/>
        <v>0</v>
      </c>
      <c r="L18" s="315">
        <f t="shared" si="2"/>
        <v>0</v>
      </c>
    </row>
    <row r="19" spans="1:12" ht="19.899999999999999" customHeight="1" x14ac:dyDescent="0.2">
      <c r="A19" s="123" t="b">
        <f>ISNA(_xlfn.XLOOKUP(TimeSheet_August[[#This Row],[Note For Other Assigned Duties]],Holidays[Event], Holidays[Event]))</f>
        <v>1</v>
      </c>
      <c r="C19" s="324">
        <f t="shared" si="3"/>
        <v>45516</v>
      </c>
      <c r="D19" s="325"/>
      <c r="E19" s="326"/>
      <c r="F19" s="327"/>
      <c r="G19" s="326"/>
      <c r="H19" s="328" t="str">
        <f>IF(_xlfn.XLOOKUP(TimeSheet_August[[#This Row],[Date(s)]],Holidays[Date],Holidays[Event])=0,"",_xlfn.XLOOKUP(TimeSheet_August[[#This Row],[Date(s)]],Holidays[Date],Holidays[Event]))</f>
        <v/>
      </c>
      <c r="I19" s="329"/>
      <c r="J19" s="316">
        <f t="shared" si="0"/>
        <v>0</v>
      </c>
      <c r="K19" s="314">
        <f t="shared" si="1"/>
        <v>0</v>
      </c>
      <c r="L19" s="315">
        <f t="shared" si="2"/>
        <v>0</v>
      </c>
    </row>
    <row r="20" spans="1:12" ht="19.899999999999999" customHeight="1" x14ac:dyDescent="0.2">
      <c r="A20" s="123" t="b">
        <f>ISNA(_xlfn.XLOOKUP(TimeSheet_August[[#This Row],[Note For Other Assigned Duties]],Holidays[Event], Holidays[Event]))</f>
        <v>1</v>
      </c>
      <c r="C20" s="324">
        <f t="shared" si="3"/>
        <v>45517</v>
      </c>
      <c r="D20" s="325"/>
      <c r="E20" s="326"/>
      <c r="F20" s="327"/>
      <c r="G20" s="326"/>
      <c r="H20" s="328" t="str">
        <f>IF(_xlfn.XLOOKUP(TimeSheet_August[[#This Row],[Date(s)]],Holidays[Date],Holidays[Event])=0,"",_xlfn.XLOOKUP(TimeSheet_August[[#This Row],[Date(s)]],Holidays[Date],Holidays[Event]))</f>
        <v/>
      </c>
      <c r="I20" s="329"/>
      <c r="J20" s="316">
        <f t="shared" si="0"/>
        <v>0</v>
      </c>
      <c r="K20" s="314">
        <f t="shared" si="1"/>
        <v>0</v>
      </c>
      <c r="L20" s="315">
        <f t="shared" si="2"/>
        <v>0</v>
      </c>
    </row>
    <row r="21" spans="1:12" ht="19.899999999999999" customHeight="1" x14ac:dyDescent="0.2">
      <c r="A21" s="123" t="b">
        <f>ISNA(_xlfn.XLOOKUP(TimeSheet_August[[#This Row],[Note For Other Assigned Duties]],Holidays[Event], Holidays[Event]))</f>
        <v>1</v>
      </c>
      <c r="C21" s="324">
        <f t="shared" si="3"/>
        <v>45518</v>
      </c>
      <c r="D21" s="325"/>
      <c r="E21" s="326"/>
      <c r="F21" s="327"/>
      <c r="G21" s="326"/>
      <c r="H21" s="328" t="str">
        <f>IF(_xlfn.XLOOKUP(TimeSheet_August[[#This Row],[Date(s)]],Holidays[Date],Holidays[Event])=0,"",_xlfn.XLOOKUP(TimeSheet_August[[#This Row],[Date(s)]],Holidays[Date],Holidays[Event]))</f>
        <v/>
      </c>
      <c r="I21" s="329"/>
      <c r="J21" s="316">
        <f t="shared" si="0"/>
        <v>0</v>
      </c>
      <c r="K21" s="314">
        <f t="shared" si="1"/>
        <v>0</v>
      </c>
      <c r="L21" s="315">
        <f t="shared" si="2"/>
        <v>0</v>
      </c>
    </row>
    <row r="22" spans="1:12" ht="19.899999999999999" customHeight="1" x14ac:dyDescent="0.2">
      <c r="A22" s="123" t="b">
        <f>ISNA(_xlfn.XLOOKUP(TimeSheet_August[[#This Row],[Note For Other Assigned Duties]],Holidays[Event], Holidays[Event]))</f>
        <v>1</v>
      </c>
      <c r="C22" s="324">
        <f t="shared" si="3"/>
        <v>45519</v>
      </c>
      <c r="D22" s="325"/>
      <c r="E22" s="326"/>
      <c r="F22" s="327"/>
      <c r="G22" s="326"/>
      <c r="H22" s="328" t="str">
        <f>IF(_xlfn.XLOOKUP(TimeSheet_August[[#This Row],[Date(s)]],Holidays[Date],Holidays[Event])=0,"",_xlfn.XLOOKUP(TimeSheet_August[[#This Row],[Date(s)]],Holidays[Date],Holidays[Event]))</f>
        <v/>
      </c>
      <c r="I22" s="329"/>
      <c r="J22" s="316">
        <f t="shared" si="0"/>
        <v>0</v>
      </c>
      <c r="K22" s="314">
        <f t="shared" si="1"/>
        <v>0</v>
      </c>
      <c r="L22" s="315">
        <f t="shared" si="2"/>
        <v>0</v>
      </c>
    </row>
    <row r="23" spans="1:12" ht="19.899999999999999" customHeight="1" x14ac:dyDescent="0.2">
      <c r="A23" s="123" t="b">
        <f>ISNA(_xlfn.XLOOKUP(TimeSheet_August[[#This Row],[Note For Other Assigned Duties]],Holidays[Event], Holidays[Event]))</f>
        <v>1</v>
      </c>
      <c r="C23" s="324">
        <f t="shared" si="3"/>
        <v>45520</v>
      </c>
      <c r="D23" s="325"/>
      <c r="E23" s="326"/>
      <c r="F23" s="327"/>
      <c r="G23" s="326"/>
      <c r="H23" s="328" t="str">
        <f>IF(_xlfn.XLOOKUP(TimeSheet_August[[#This Row],[Date(s)]],Holidays[Date],Holidays[Event])=0,"",_xlfn.XLOOKUP(TimeSheet_August[[#This Row],[Date(s)]],Holidays[Date],Holidays[Event]))</f>
        <v/>
      </c>
      <c r="I23" s="329"/>
      <c r="J23" s="316">
        <f t="shared" si="0"/>
        <v>0</v>
      </c>
      <c r="K23" s="314">
        <f t="shared" si="1"/>
        <v>0</v>
      </c>
      <c r="L23" s="315">
        <f t="shared" si="2"/>
        <v>0</v>
      </c>
    </row>
    <row r="24" spans="1:12" ht="19.899999999999999" customHeight="1" x14ac:dyDescent="0.2">
      <c r="A24" s="123" t="b">
        <f>ISNA(_xlfn.XLOOKUP(TimeSheet_August[[#This Row],[Note For Other Assigned Duties]],Holidays[Event], Holidays[Event]))</f>
        <v>1</v>
      </c>
      <c r="C24" s="324">
        <f t="shared" si="3"/>
        <v>45521</v>
      </c>
      <c r="D24" s="325"/>
      <c r="E24" s="326"/>
      <c r="F24" s="327"/>
      <c r="G24" s="326"/>
      <c r="H24" s="328" t="str">
        <f>IF(_xlfn.XLOOKUP(TimeSheet_August[[#This Row],[Date(s)]],Holidays[Date],Holidays[Event])=0,"",_xlfn.XLOOKUP(TimeSheet_August[[#This Row],[Date(s)]],Holidays[Date],Holidays[Event]))</f>
        <v/>
      </c>
      <c r="I24" s="329"/>
      <c r="J24" s="316">
        <f t="shared" si="0"/>
        <v>0</v>
      </c>
      <c r="K24" s="314">
        <f t="shared" si="1"/>
        <v>0</v>
      </c>
      <c r="L24" s="315">
        <f t="shared" si="2"/>
        <v>0</v>
      </c>
    </row>
    <row r="25" spans="1:12" ht="19.899999999999999" customHeight="1" x14ac:dyDescent="0.2">
      <c r="A25" s="123" t="b">
        <f>ISNA(_xlfn.XLOOKUP(TimeSheet_August[[#This Row],[Note For Other Assigned Duties]],Holidays[Event], Holidays[Event]))</f>
        <v>1</v>
      </c>
      <c r="C25" s="324">
        <f t="shared" si="3"/>
        <v>45522</v>
      </c>
      <c r="D25" s="325"/>
      <c r="E25" s="326"/>
      <c r="F25" s="327"/>
      <c r="G25" s="326"/>
      <c r="H25" s="328" t="str">
        <f>IF(_xlfn.XLOOKUP(TimeSheet_August[[#This Row],[Date(s)]],Holidays[Date],Holidays[Event])=0,"",_xlfn.XLOOKUP(TimeSheet_August[[#This Row],[Date(s)]],Holidays[Date],Holidays[Event]))</f>
        <v/>
      </c>
      <c r="I25" s="329"/>
      <c r="J25" s="316">
        <f t="shared" si="0"/>
        <v>0</v>
      </c>
      <c r="K25" s="314">
        <f t="shared" si="1"/>
        <v>0</v>
      </c>
      <c r="L25" s="315">
        <f t="shared" si="2"/>
        <v>0</v>
      </c>
    </row>
    <row r="26" spans="1:12" ht="19.899999999999999" customHeight="1" x14ac:dyDescent="0.2">
      <c r="A26" s="123" t="b">
        <f>ISNA(_xlfn.XLOOKUP(TimeSheet_August[[#This Row],[Note For Other Assigned Duties]],Holidays[Event], Holidays[Event]))</f>
        <v>1</v>
      </c>
      <c r="C26" s="324">
        <f t="shared" si="3"/>
        <v>45523</v>
      </c>
      <c r="D26" s="325"/>
      <c r="E26" s="326"/>
      <c r="F26" s="327"/>
      <c r="G26" s="326"/>
      <c r="H26" s="328" t="str">
        <f>IF(_xlfn.XLOOKUP(TimeSheet_August[[#This Row],[Date(s)]],Holidays[Date],Holidays[Event])=0,"",_xlfn.XLOOKUP(TimeSheet_August[[#This Row],[Date(s)]],Holidays[Date],Holidays[Event]))</f>
        <v/>
      </c>
      <c r="I26" s="329"/>
      <c r="J26" s="316">
        <f t="shared" si="0"/>
        <v>0</v>
      </c>
      <c r="K26" s="314">
        <f t="shared" si="1"/>
        <v>0</v>
      </c>
      <c r="L26" s="315">
        <f t="shared" si="2"/>
        <v>0</v>
      </c>
    </row>
    <row r="27" spans="1:12" ht="19.899999999999999" customHeight="1" x14ac:dyDescent="0.2">
      <c r="A27" s="123" t="b">
        <f>ISNA(_xlfn.XLOOKUP(TimeSheet_August[[#This Row],[Note For Other Assigned Duties]],Holidays[Event], Holidays[Event]))</f>
        <v>1</v>
      </c>
      <c r="C27" s="324">
        <f t="shared" si="3"/>
        <v>45524</v>
      </c>
      <c r="D27" s="325"/>
      <c r="E27" s="326"/>
      <c r="F27" s="327"/>
      <c r="G27" s="326"/>
      <c r="H27" s="328" t="str">
        <f>IF(_xlfn.XLOOKUP(TimeSheet_August[[#This Row],[Date(s)]],Holidays[Date],Holidays[Event])=0,"",_xlfn.XLOOKUP(TimeSheet_August[[#This Row],[Date(s)]],Holidays[Date],Holidays[Event]))</f>
        <v/>
      </c>
      <c r="I27" s="329"/>
      <c r="J27" s="316">
        <f t="shared" si="0"/>
        <v>0</v>
      </c>
      <c r="K27" s="314">
        <f t="shared" si="1"/>
        <v>0</v>
      </c>
      <c r="L27" s="315">
        <f t="shared" si="2"/>
        <v>0</v>
      </c>
    </row>
    <row r="28" spans="1:12" ht="19.899999999999999" customHeight="1" x14ac:dyDescent="0.2">
      <c r="A28" s="123" t="b">
        <f>ISNA(_xlfn.XLOOKUP(TimeSheet_August[[#This Row],[Note For Other Assigned Duties]],Holidays[Event], Holidays[Event]))</f>
        <v>1</v>
      </c>
      <c r="C28" s="324">
        <f t="shared" si="3"/>
        <v>45525</v>
      </c>
      <c r="D28" s="325"/>
      <c r="E28" s="326"/>
      <c r="F28" s="327"/>
      <c r="G28" s="326"/>
      <c r="H28" s="328" t="str">
        <f>IF(_xlfn.XLOOKUP(TimeSheet_August[[#This Row],[Date(s)]],Holidays[Date],Holidays[Event])=0,"",_xlfn.XLOOKUP(TimeSheet_August[[#This Row],[Date(s)]],Holidays[Date],Holidays[Event]))</f>
        <v/>
      </c>
      <c r="I28" s="329"/>
      <c r="J28" s="316">
        <f t="shared" si="0"/>
        <v>0</v>
      </c>
      <c r="K28" s="314">
        <f t="shared" si="1"/>
        <v>0</v>
      </c>
      <c r="L28" s="315">
        <f t="shared" si="2"/>
        <v>0</v>
      </c>
    </row>
    <row r="29" spans="1:12" ht="19.899999999999999" customHeight="1" x14ac:dyDescent="0.2">
      <c r="A29" s="123" t="b">
        <f>ISNA(_xlfn.XLOOKUP(TimeSheet_August[[#This Row],[Note For Other Assigned Duties]],Holidays[Event], Holidays[Event]))</f>
        <v>1</v>
      </c>
      <c r="C29" s="324">
        <f t="shared" si="3"/>
        <v>45526</v>
      </c>
      <c r="D29" s="325"/>
      <c r="E29" s="326"/>
      <c r="F29" s="327"/>
      <c r="G29" s="326"/>
      <c r="H29" s="328" t="str">
        <f>IF(_xlfn.XLOOKUP(TimeSheet_August[[#This Row],[Date(s)]],Holidays[Date],Holidays[Event])=0,"",_xlfn.XLOOKUP(TimeSheet_August[[#This Row],[Date(s)]],Holidays[Date],Holidays[Event]))</f>
        <v/>
      </c>
      <c r="I29" s="329"/>
      <c r="J29" s="316">
        <f t="shared" si="0"/>
        <v>0</v>
      </c>
      <c r="K29" s="314">
        <f t="shared" si="1"/>
        <v>0</v>
      </c>
      <c r="L29" s="315">
        <f t="shared" si="2"/>
        <v>0</v>
      </c>
    </row>
    <row r="30" spans="1:12" ht="19.899999999999999" customHeight="1" x14ac:dyDescent="0.2">
      <c r="A30" s="123" t="b">
        <f>ISNA(_xlfn.XLOOKUP(TimeSheet_August[[#This Row],[Note For Other Assigned Duties]],Holidays[Event], Holidays[Event]))</f>
        <v>1</v>
      </c>
      <c r="C30" s="324">
        <f t="shared" si="3"/>
        <v>45527</v>
      </c>
      <c r="D30" s="325"/>
      <c r="E30" s="326"/>
      <c r="F30" s="327"/>
      <c r="G30" s="326"/>
      <c r="H30" s="328" t="str">
        <f>IF(_xlfn.XLOOKUP(TimeSheet_August[[#This Row],[Date(s)]],Holidays[Date],Holidays[Event])=0,"",_xlfn.XLOOKUP(TimeSheet_August[[#This Row],[Date(s)]],Holidays[Date],Holidays[Event]))</f>
        <v/>
      </c>
      <c r="I30" s="329"/>
      <c r="J30" s="316">
        <f t="shared" si="0"/>
        <v>0</v>
      </c>
      <c r="K30" s="314">
        <f t="shared" si="1"/>
        <v>0</v>
      </c>
      <c r="L30" s="315">
        <f t="shared" si="2"/>
        <v>0</v>
      </c>
    </row>
    <row r="31" spans="1:12" ht="19.899999999999999" customHeight="1" x14ac:dyDescent="0.2">
      <c r="A31" s="123" t="b">
        <f>ISNA(_xlfn.XLOOKUP(TimeSheet_August[[#This Row],[Note For Other Assigned Duties]],Holidays[Event], Holidays[Event]))</f>
        <v>1</v>
      </c>
      <c r="C31" s="324">
        <f t="shared" si="3"/>
        <v>45528</v>
      </c>
      <c r="D31" s="325"/>
      <c r="E31" s="326"/>
      <c r="F31" s="327"/>
      <c r="G31" s="326"/>
      <c r="H31" s="328" t="str">
        <f>IF(_xlfn.XLOOKUP(TimeSheet_August[[#This Row],[Date(s)]],Holidays[Date],Holidays[Event])=0,"",_xlfn.XLOOKUP(TimeSheet_August[[#This Row],[Date(s)]],Holidays[Date],Holidays[Event]))</f>
        <v/>
      </c>
      <c r="I31" s="329"/>
      <c r="J31" s="316">
        <f t="shared" si="0"/>
        <v>0</v>
      </c>
      <c r="K31" s="314">
        <f t="shared" si="1"/>
        <v>0</v>
      </c>
      <c r="L31" s="315">
        <f t="shared" si="2"/>
        <v>0</v>
      </c>
    </row>
    <row r="32" spans="1:12" ht="19.899999999999999" customHeight="1" x14ac:dyDescent="0.2">
      <c r="A32" s="123" t="b">
        <f>ISNA(_xlfn.XLOOKUP(TimeSheet_August[[#This Row],[Note For Other Assigned Duties]],Holidays[Event], Holidays[Event]))</f>
        <v>1</v>
      </c>
      <c r="C32" s="324">
        <f t="shared" si="3"/>
        <v>45529</v>
      </c>
      <c r="D32" s="325"/>
      <c r="E32" s="326"/>
      <c r="F32" s="327"/>
      <c r="G32" s="326"/>
      <c r="H32" s="328" t="str">
        <f>IF(_xlfn.XLOOKUP(TimeSheet_August[[#This Row],[Date(s)]],Holidays[Date],Holidays[Event])=0,"",_xlfn.XLOOKUP(TimeSheet_August[[#This Row],[Date(s)]],Holidays[Date],Holidays[Event]))</f>
        <v/>
      </c>
      <c r="I32" s="329"/>
      <c r="J32" s="316">
        <f t="shared" si="0"/>
        <v>0</v>
      </c>
      <c r="K32" s="314">
        <f t="shared" si="1"/>
        <v>0</v>
      </c>
      <c r="L32" s="315">
        <f t="shared" si="2"/>
        <v>0</v>
      </c>
    </row>
    <row r="33" spans="1:12" ht="19.899999999999999" customHeight="1" x14ac:dyDescent="0.2">
      <c r="A33" s="123" t="b">
        <f>ISNA(_xlfn.XLOOKUP(TimeSheet_August[[#This Row],[Note For Other Assigned Duties]],Holidays[Event], Holidays[Event]))</f>
        <v>1</v>
      </c>
      <c r="C33" s="324">
        <f t="shared" si="3"/>
        <v>45530</v>
      </c>
      <c r="D33" s="325"/>
      <c r="E33" s="326"/>
      <c r="F33" s="327"/>
      <c r="G33" s="326"/>
      <c r="H33" s="328" t="str">
        <f>IF(_xlfn.XLOOKUP(TimeSheet_August[[#This Row],[Date(s)]],Holidays[Date],Holidays[Event])=0,"",_xlfn.XLOOKUP(TimeSheet_August[[#This Row],[Date(s)]],Holidays[Date],Holidays[Event]))</f>
        <v/>
      </c>
      <c r="I33" s="329"/>
      <c r="J33" s="316">
        <f t="shared" si="0"/>
        <v>0</v>
      </c>
      <c r="K33" s="314">
        <f t="shared" si="1"/>
        <v>0</v>
      </c>
      <c r="L33" s="315">
        <f t="shared" si="2"/>
        <v>0</v>
      </c>
    </row>
    <row r="34" spans="1:12" ht="19.899999999999999" customHeight="1" x14ac:dyDescent="0.2">
      <c r="A34" s="123" t="b">
        <f>ISNA(_xlfn.XLOOKUP(TimeSheet_August[[#This Row],[Note For Other Assigned Duties]],Holidays[Event], Holidays[Event]))</f>
        <v>1</v>
      </c>
      <c r="C34" s="324">
        <f t="shared" si="3"/>
        <v>45531</v>
      </c>
      <c r="D34" s="325"/>
      <c r="E34" s="326"/>
      <c r="F34" s="327"/>
      <c r="G34" s="326"/>
      <c r="H34" s="328" t="str">
        <f>IF(_xlfn.XLOOKUP(TimeSheet_August[[#This Row],[Date(s)]],Holidays[Date],Holidays[Event])=0,"",_xlfn.XLOOKUP(TimeSheet_August[[#This Row],[Date(s)]],Holidays[Date],Holidays[Event]))</f>
        <v/>
      </c>
      <c r="I34" s="329"/>
      <c r="J34" s="316">
        <f t="shared" si="0"/>
        <v>0</v>
      </c>
      <c r="K34" s="314">
        <f t="shared" si="1"/>
        <v>0</v>
      </c>
      <c r="L34" s="315">
        <f t="shared" si="2"/>
        <v>0</v>
      </c>
    </row>
    <row r="35" spans="1:12" ht="19.899999999999999" customHeight="1" x14ac:dyDescent="0.2">
      <c r="A35" s="123" t="b">
        <f>ISNA(_xlfn.XLOOKUP(TimeSheet_August[[#This Row],[Note For Other Assigned Duties]],Holidays[Event], Holidays[Event]))</f>
        <v>1</v>
      </c>
      <c r="C35" s="324">
        <f t="shared" si="3"/>
        <v>45532</v>
      </c>
      <c r="D35" s="325"/>
      <c r="E35" s="326"/>
      <c r="F35" s="327"/>
      <c r="G35" s="326"/>
      <c r="H35" s="328" t="str">
        <f>IF(_xlfn.XLOOKUP(TimeSheet_August[[#This Row],[Date(s)]],Holidays[Date],Holidays[Event])=0,"",_xlfn.XLOOKUP(TimeSheet_August[[#This Row],[Date(s)]],Holidays[Date],Holidays[Event]))</f>
        <v/>
      </c>
      <c r="I35" s="329"/>
      <c r="J35" s="316">
        <f t="shared" si="0"/>
        <v>0</v>
      </c>
      <c r="K35" s="317">
        <f t="shared" si="1"/>
        <v>0</v>
      </c>
      <c r="L35" s="318">
        <f t="shared" si="2"/>
        <v>0</v>
      </c>
    </row>
    <row r="36" spans="1:12" ht="19.899999999999999" customHeight="1" x14ac:dyDescent="0.2">
      <c r="A36" s="123" t="b">
        <f>ISNA(_xlfn.XLOOKUP(TimeSheet_August[[#This Row],[Note For Other Assigned Duties]],Holidays[Event], Holidays[Event]))</f>
        <v>1</v>
      </c>
      <c r="C36" s="324">
        <f t="shared" si="3"/>
        <v>45533</v>
      </c>
      <c r="D36" s="325"/>
      <c r="E36" s="326"/>
      <c r="F36" s="327"/>
      <c r="G36" s="326"/>
      <c r="H36" s="328" t="str">
        <f>IF(_xlfn.XLOOKUP(TimeSheet_August[[#This Row],[Date(s)]],Holidays[Date],Holidays[Event])=0,"",_xlfn.XLOOKUP(TimeSheet_August[[#This Row],[Date(s)]],Holidays[Date],Holidays[Event]))</f>
        <v/>
      </c>
      <c r="I36" s="329"/>
      <c r="J36" s="316">
        <f t="shared" si="0"/>
        <v>0</v>
      </c>
      <c r="K36" s="319">
        <f t="shared" si="1"/>
        <v>0</v>
      </c>
      <c r="L36" s="318">
        <f t="shared" si="2"/>
        <v>0</v>
      </c>
    </row>
    <row r="37" spans="1:12" ht="19.899999999999999" customHeight="1" x14ac:dyDescent="0.2">
      <c r="A37" s="123" t="b">
        <f>ISNA(_xlfn.XLOOKUP(TimeSheet_August[[#This Row],[Note For Other Assigned Duties]],Holidays[Event], Holidays[Event]))</f>
        <v>1</v>
      </c>
      <c r="C37" s="324">
        <f t="shared" si="3"/>
        <v>45534</v>
      </c>
      <c r="D37" s="325"/>
      <c r="E37" s="326"/>
      <c r="F37" s="327"/>
      <c r="G37" s="326"/>
      <c r="H37" s="328" t="str">
        <f>IF(_xlfn.XLOOKUP(TimeSheet_August[[#This Row],[Date(s)]],Holidays[Date],Holidays[Event])=0,"",_xlfn.XLOOKUP(TimeSheet_August[[#This Row],[Date(s)]],Holidays[Date],Holidays[Event]))</f>
        <v/>
      </c>
      <c r="I37" s="329"/>
      <c r="J37" s="316">
        <f t="shared" si="0"/>
        <v>0</v>
      </c>
      <c r="K37" s="319">
        <f t="shared" si="1"/>
        <v>0</v>
      </c>
      <c r="L37" s="318">
        <f t="shared" si="2"/>
        <v>0</v>
      </c>
    </row>
    <row r="38" spans="1:12" ht="19.899999999999999" customHeight="1" thickBot="1" x14ac:dyDescent="0.25">
      <c r="A38" s="123" t="b">
        <f>ISNA(_xlfn.XLOOKUP(TimeSheet_August[[#This Row],[Note For Other Assigned Duties]],Holidays[Event], Holidays[Event]))</f>
        <v>1</v>
      </c>
      <c r="C38" s="324">
        <f t="shared" si="3"/>
        <v>45535</v>
      </c>
      <c r="D38" s="325"/>
      <c r="E38" s="326"/>
      <c r="F38" s="327"/>
      <c r="G38" s="326"/>
      <c r="H38" s="328" t="str">
        <f>IF(_xlfn.XLOOKUP(TimeSheet_August[[#This Row],[Date(s)]],Holidays[Date],Holidays[Event])=0,"",_xlfn.XLOOKUP(TimeSheet_August[[#This Row],[Date(s)]],Holidays[Date],Holidays[Event]))</f>
        <v/>
      </c>
      <c r="I38" s="329"/>
      <c r="J38" s="320">
        <f t="shared" si="0"/>
        <v>0</v>
      </c>
      <c r="K38" s="321">
        <f t="shared" si="1"/>
        <v>0</v>
      </c>
      <c r="L38" s="322">
        <f t="shared" si="2"/>
        <v>0</v>
      </c>
    </row>
    <row r="39" spans="1:12" ht="20.25" customHeight="1" thickTop="1" x14ac:dyDescent="0.2">
      <c r="C39" s="132"/>
      <c r="D39" s="130"/>
      <c r="E39" s="131"/>
      <c r="F39" s="130"/>
      <c r="G39" s="130"/>
      <c r="H39" s="130"/>
      <c r="I39" s="129"/>
      <c r="J39" s="128"/>
    </row>
    <row r="40" spans="1:12" ht="20.25" customHeight="1" x14ac:dyDescent="0.2">
      <c r="C40" s="127"/>
      <c r="D40" s="125"/>
      <c r="E40" s="125"/>
      <c r="F40" s="125"/>
      <c r="G40" s="125"/>
      <c r="H40" s="126"/>
      <c r="I40" s="126"/>
      <c r="J40" s="125"/>
    </row>
    <row r="41" spans="1:12" ht="20.25" customHeight="1" x14ac:dyDescent="0.2">
      <c r="C41" s="124"/>
      <c r="D41" s="124"/>
      <c r="E41" s="124"/>
      <c r="F41" s="124"/>
      <c r="G41" s="124"/>
      <c r="H41" s="124"/>
      <c r="I41" s="124"/>
    </row>
  </sheetData>
  <sheetProtection algorithmName="SHA-512" hashValue="hC8RSTvuinK/w5doeJ8sfFz0smYykoNrfLSQJe9i9Me2S7xw3QAsazCoSVSgOgVIixna9rnKJZS+zf12fD2YOw==" saltValue="Ds5UpHkmy9XHxnVZXfdXzg==" spinCount="100000" sheet="1" objects="1" scenarios="1"/>
  <mergeCells count="12">
    <mergeCell ref="K5:L5"/>
    <mergeCell ref="K6:L6"/>
    <mergeCell ref="J2:J3"/>
    <mergeCell ref="I2:I3"/>
    <mergeCell ref="J4:J5"/>
    <mergeCell ref="C1:J1"/>
    <mergeCell ref="K1:L1"/>
    <mergeCell ref="K2:L2"/>
    <mergeCell ref="K3:L3"/>
    <mergeCell ref="K4:L4"/>
    <mergeCell ref="D3:F3"/>
    <mergeCell ref="G4:H4"/>
  </mergeCells>
  <phoneticPr fontId="99" type="noConversion"/>
  <conditionalFormatting sqref="C8:I38">
    <cfRule type="expression" dxfId="11" priority="1">
      <formula>OR(IF(WEEKDAY($C8)=1,1),IF(WEEKDAY($C8)=7,1),IF($A8=FALSE,1))</formula>
    </cfRule>
  </conditionalFormatting>
  <conditionalFormatting sqref="F6">
    <cfRule type="colorScale" priority="2">
      <colorScale>
        <cfvo type="formula" val="$C$6*0.5"/>
        <cfvo type="formula" val="$C$6*0.67"/>
        <cfvo type="formula" val="$C$6*0.83"/>
        <color rgb="FF00B050"/>
        <color rgb="FFFFEB84"/>
        <color rgb="FFFF0000"/>
      </colorScale>
    </cfRule>
  </conditionalFormatting>
  <conditionalFormatting sqref="J6">
    <cfRule type="colorScale" priority="3">
      <colorScale>
        <cfvo type="formula" val="$C$6*0.5"/>
        <cfvo type="formula" val="$C$6*0.67"/>
        <cfvo type="formula" val="$C$6*0.83"/>
        <color rgb="FFFF0000"/>
        <color rgb="FFFFEB84"/>
        <color rgb="FF00B050"/>
      </colorScale>
    </cfRule>
  </conditionalFormatting>
  <dataValidations count="19">
    <dataValidation allowBlank="1" showInputMessage="1" showErrorMessage="1" prompt="Enter Assigned Time After School in this column under this heading." sqref="J8:J34 I12:I17 I19:I24 I26:I31 I7:I10 I33:I37" xr:uid="{00000000-0002-0000-0E00-000000000000}"/>
    <dataValidation allowBlank="1" showInputMessage="1" showErrorMessage="1" prompt="Assigned Hours Worked are automatically calculated in this column under this heading." sqref="K7:L34" xr:uid="{00000000-0002-0000-0E00-000001000000}"/>
    <dataValidation allowBlank="1" showInputMessage="1" showErrorMessage="1" prompt="Enter Date in this column under this heading. Use heading filters to find specific entries" sqref="C7" xr:uid="{00000000-0002-0000-0E00-000002000000}"/>
    <dataValidation allowBlank="1" showInputMessage="1" showErrorMessage="1" prompt="adsfa" sqref="I2" xr:uid="{00000000-0002-0000-0E00-000003000000}"/>
    <dataValidation allowBlank="1" showErrorMessage="1" sqref="B2:B1048576 G5:I6 C41:I1048576 C40:G40 S1:XFD7 F39:H39 G2:H3 R1:R4 N10:O11 M8:M11 Q1:Q6 M12:XFD38 J39:XFD1048576 N5:O7 M1:M6 P3:P11 Q8:XFD11 O1:P2 J2 I11 J35:L38 C25:G25 I38 C18:G18 I32 C11:G11 I25 C8:C10 I18 C32:G32 C39:D39 C38:G38 C12:C17 C19:C24 C26:C31 C33:C37" xr:uid="{00000000-0002-0000-0E00-000004000000}"/>
    <dataValidation allowBlank="1" showInputMessage="1" showErrorMessage="1" prompt="Use this worksheet to track hours worked in a work week. Enter Date and Times in TimeSheet table. Total Hours, Regular Hours and Overtime Hours are automatically calculated" sqref="B1" xr:uid="{00000000-0002-0000-0E00-000005000000}"/>
    <dataValidation allowBlank="1" showInputMessage="1" showErrorMessage="1" prompt="Enter Teacher and School details in cells below" sqref="C1" xr:uid="{00000000-0002-0000-0E00-000006000000}"/>
    <dataValidation allowBlank="1" showInputMessage="1" showErrorMessage="1" prompt="Enter Teacher Name and FTE in cells to the right" sqref="C2" xr:uid="{00000000-0002-0000-0E00-000007000000}"/>
    <dataValidation allowBlank="1" showInputMessage="1" showErrorMessage="1" prompt="Enter Teacher Name in this cell" sqref="D2" xr:uid="{00000000-0002-0000-0E00-000008000000}"/>
    <dataValidation allowBlank="1" showInputMessage="1" showErrorMessage="1" prompt="Enter Teacher's FTE in this cell" sqref="E2" xr:uid="{00000000-0002-0000-0E00-000009000000}"/>
    <dataValidation allowBlank="1" showInputMessage="1" showErrorMessage="1" prompt="Enter School Name in cell to the right" sqref="C3" xr:uid="{00000000-0002-0000-0E00-00000A000000}"/>
    <dataValidation allowBlank="1" showInputMessage="1" showErrorMessage="1" prompt="Enter School Name in this cell" sqref="D3" xr:uid="{00000000-0002-0000-0E00-00000B000000}"/>
    <dataValidation allowBlank="1" showInputMessage="1" showErrorMessage="1" prompt="Enter Total Assignable Hours in cell below" sqref="C5" xr:uid="{00000000-0002-0000-0E00-00000C000000}"/>
    <dataValidation allowBlank="1" showInputMessage="1" showErrorMessage="1" prompt="Total Assignable Hours Worked are automatically calculated in cell below" sqref="E5" xr:uid="{00000000-0002-0000-0E00-00000D000000}"/>
    <dataValidation allowBlank="1" showInputMessage="1" showErrorMessage="1" prompt="Regular Hours are automatically calculated in cell below" sqref="D5" xr:uid="{00000000-0002-0000-0E00-00000E000000}"/>
    <dataValidation allowBlank="1" showInputMessage="1" showErrorMessage="1" prompt="Enter Total Work Week Hours in this cell" sqref="C6" xr:uid="{00000000-0002-0000-0E00-00000F000000}"/>
    <dataValidation allowBlank="1" showInputMessage="1" showErrorMessage="1" prompt="Total Hours Worked are automatically calculated in this cell" sqref="D6:E6" xr:uid="{00000000-0002-0000-0E00-000010000000}"/>
    <dataValidation allowBlank="1" showInputMessage="1" showErrorMessage="1" prompt="Total Assignable Hours Worked to date automatically calculated in this cell." sqref="F6 J6" xr:uid="{00000000-0002-0000-0E00-000011000000}"/>
    <dataValidation allowBlank="1" showInputMessage="1" showErrorMessage="1" prompt="Total Assignable Hours Worked to date are automatically calculated in cell below" sqref="F5 J4" xr:uid="{00000000-0002-0000-0E00-000012000000}"/>
  </dataValidations>
  <hyperlinks>
    <hyperlink ref="K2" location="'Mon-Day 1-S1'!Print_Titles" display="MON | Day 1 - Sem 1" xr:uid="{00000000-0004-0000-0E00-000000000000}"/>
    <hyperlink ref="K3" location="'Tue-Day 2-S1'!Print_Titles" display="TUE | Day 2 - Sem 1" xr:uid="{00000000-0004-0000-0E00-000001000000}"/>
    <hyperlink ref="K4" location="'Wed-Day 3-S1'!Print_Titles" display="WED | Day 3 - Sem 1" xr:uid="{00000000-0004-0000-0E00-000002000000}"/>
    <hyperlink ref="K5" location="'Thu-Day 4-S1'!Print_Titles" display="THU | Day 4 - Sem 1" xr:uid="{00000000-0004-0000-0E00-000003000000}"/>
    <hyperlink ref="K6" location="'Fri-Day 5-S1'!Print_Titles" display="FRI | Day 5 - Sem 1" xr:uid="{00000000-0004-0000-0E00-000004000000}"/>
    <hyperlink ref="N2" location="'Day 6'!A1" display="Day 6 - Sem 1" xr:uid="{00000000-0004-0000-0E00-000005000000}"/>
    <hyperlink ref="N3" location="'Early Dismissal 1'!A1" display="Early Out 1 - Sem 1" xr:uid="{00000000-0004-0000-0E00-000006000000}"/>
    <hyperlink ref="N4" location="'Early Dismissal 2'!A1" display="Early Out 2 - Sem 1" xr:uid="{00000000-0004-0000-0E00-000007000000}"/>
    <hyperlink ref="K2:L2" location="'Mon-Day 1'!A1" display="MON | Day 1 - Sem 1" xr:uid="{00000000-0004-0000-0E00-000008000000}"/>
    <hyperlink ref="K3:L3" location="'Tue-Day 2'!A1" display="TUE | Day 2 - Sem 1" xr:uid="{00000000-0004-0000-0E00-000009000000}"/>
    <hyperlink ref="K4:L4" location="'Wed-Day 3'!A1" display="WED | Day 3 - Sem 1" xr:uid="{00000000-0004-0000-0E00-00000A000000}"/>
    <hyperlink ref="K5:L5" location="'Thu-Day 4'!A1" display="THU | Day 4 - Sem 1" xr:uid="{00000000-0004-0000-0E00-00000B000000}"/>
    <hyperlink ref="K6:L6" location="'Fri-Day 5'!A1" display="FRI | Day 5 - Sem 1" xr:uid="{00000000-0004-0000-0E00-00000C000000}"/>
  </hyperlinks>
  <printOptions horizontalCentered="1"/>
  <pageMargins left="0.25" right="0.25" top="0.75" bottom="0.75" header="0.3" footer="0.3"/>
  <pageSetup scale="46" fitToHeight="0" orientation="portrait" r:id="rId1"/>
  <headerFooter differentFirst="1">
    <oddFooter>Page &amp;P of &amp;N</oddFooter>
  </headerFooter>
  <drawing r:id="rId2"/>
  <legacyDrawing r:id="rId3"/>
  <tableParts count="1">
    <tablePart r:id="rId4"/>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4"/>
    <pageSetUpPr fitToPage="1"/>
  </sheetPr>
  <dimension ref="A1:P38"/>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G10" sqref="G10"/>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875" style="123" customWidth="1"/>
    <col min="9" max="9" width="15.875" style="123" customWidth="1"/>
    <col min="10" max="10" width="17.125" style="157" customWidth="1"/>
    <col min="11" max="11" width="12.125" style="123" customWidth="1"/>
    <col min="12" max="12" width="20.875" style="123" customWidth="1"/>
    <col min="13" max="13" width="13.125" style="123" customWidth="1"/>
    <col min="14" max="14" width="14.125" style="123" customWidth="1"/>
    <col min="15" max="15" width="10.125" style="123" customWidth="1"/>
    <col min="16" max="16" width="1.875" style="123" customWidth="1"/>
    <col min="17" max="16384" width="9" style="123"/>
  </cols>
  <sheetData>
    <row r="1" spans="1:16" ht="35.25" customHeight="1" thickTop="1" thickBot="1" x14ac:dyDescent="0.45">
      <c r="C1" s="558" t="s">
        <v>39</v>
      </c>
      <c r="D1" s="558"/>
      <c r="E1" s="558"/>
      <c r="F1" s="558"/>
      <c r="G1" s="558"/>
      <c r="H1" s="558"/>
      <c r="I1" s="558"/>
      <c r="J1" s="559"/>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August!C6</f>
        <v>1200</v>
      </c>
      <c r="J4" s="562"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3"/>
      <c r="K5" s="548" t="s">
        <v>114</v>
      </c>
      <c r="L5" s="549"/>
      <c r="M5" s="141">
        <f>'Detailed Summary'!C9+'Detailed Summary'!D9</f>
        <v>0</v>
      </c>
      <c r="N5" s="173"/>
      <c r="O5" s="136"/>
      <c r="P5" s="136"/>
    </row>
    <row r="6" spans="1:16" ht="28.5" customHeight="1" thickBot="1" x14ac:dyDescent="0.25">
      <c r="C6" s="183">
        <f>I4-E6</f>
        <v>1200</v>
      </c>
      <c r="D6" s="185">
        <f>SUM(J8:J37)/60</f>
        <v>0</v>
      </c>
      <c r="E6" s="187">
        <f>SUM(L8:L37)</f>
        <v>0</v>
      </c>
      <c r="F6" s="120">
        <f>August!F6+E6</f>
        <v>0</v>
      </c>
      <c r="G6" s="124"/>
      <c r="H6" s="124"/>
      <c r="J6" s="163">
        <f>WorkweekHours</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ISNA(_xlfn.XLOOKUP(TimeSheet_September[[#This Row],[Note For Other Assigned Duties]],Holidays[Event], Holidays[Event]))</f>
        <v>1</v>
      </c>
      <c r="C8" s="324">
        <f>August!C38+1</f>
        <v>45536</v>
      </c>
      <c r="D8" s="325"/>
      <c r="E8" s="326"/>
      <c r="F8" s="327"/>
      <c r="G8" s="326"/>
      <c r="H8" s="328" t="str">
        <f>IF(_xlfn.XLOOKUP(TimeSheet_September[[#This Row],[Date(s)]],Holidays[Date],Holidays[Event])=0,"",_xlfn.XLOOKUP(TimeSheet_September[[#This Row],[Date(s)]],Holidays[Date],Holidays[Event]))</f>
        <v/>
      </c>
      <c r="I8" s="329"/>
      <c r="J8" s="190">
        <f t="shared" ref="J8:J37" si="0">F8</f>
        <v>0</v>
      </c>
      <c r="K8" s="133">
        <f t="shared" ref="K8:K37" si="1">IFERROR(D8+E8+G8+I8,0)</f>
        <v>0</v>
      </c>
      <c r="L8" s="175">
        <f t="shared" ref="L8:L37" si="2">IFERROR(K8/60,0)</f>
        <v>0</v>
      </c>
    </row>
    <row r="9" spans="1:16" ht="19.899999999999999" customHeight="1" x14ac:dyDescent="0.2">
      <c r="A9" s="123" t="b">
        <f>ISNA(_xlfn.XLOOKUP(TimeSheet_September[[#This Row],[Note For Other Assigned Duties]],Holidays[Event], Holidays[Event]))</f>
        <v>0</v>
      </c>
      <c r="C9" s="324">
        <f>+C8+1</f>
        <v>45537</v>
      </c>
      <c r="D9" s="325"/>
      <c r="E9" s="326"/>
      <c r="F9" s="327"/>
      <c r="G9" s="326"/>
      <c r="H9" s="328" t="str">
        <f>IF(_xlfn.XLOOKUP(TimeSheet_September[[#This Row],[Date(s)]],Holidays[Date],Holidays[Event])=0,"",_xlfn.XLOOKUP(TimeSheet_September[[#This Row],[Date(s)]],Holidays[Date],Holidays[Event]))</f>
        <v>Labour Day</v>
      </c>
      <c r="I9" s="329"/>
      <c r="J9" s="190">
        <f t="shared" si="0"/>
        <v>0</v>
      </c>
      <c r="K9" s="133">
        <f t="shared" si="1"/>
        <v>0</v>
      </c>
      <c r="L9" s="175">
        <f t="shared" si="2"/>
        <v>0</v>
      </c>
    </row>
    <row r="10" spans="1:16" ht="19.899999999999999" customHeight="1" x14ac:dyDescent="0.2">
      <c r="A10" s="123" t="b">
        <f>ISNA(_xlfn.XLOOKUP(TimeSheet_September[[#This Row],[Note For Other Assigned Duties]],Holidays[Event], Holidays[Event]))</f>
        <v>1</v>
      </c>
      <c r="C10" s="324">
        <f t="shared" ref="C10:C37" si="3">+C9+1</f>
        <v>45538</v>
      </c>
      <c r="D10" s="325"/>
      <c r="E10" s="326"/>
      <c r="F10" s="327"/>
      <c r="G10" s="326"/>
      <c r="H10" s="328" t="str">
        <f>IF(_xlfn.XLOOKUP(TimeSheet_September[[#This Row],[Date(s)]],Holidays[Date],Holidays[Event])=0,"",_xlfn.XLOOKUP(TimeSheet_September[[#This Row],[Date(s)]],Holidays[Date],Holidays[Event]))</f>
        <v/>
      </c>
      <c r="I10" s="329"/>
      <c r="J10" s="190">
        <f t="shared" si="0"/>
        <v>0</v>
      </c>
      <c r="K10" s="133">
        <f t="shared" si="1"/>
        <v>0</v>
      </c>
      <c r="L10" s="175">
        <f t="shared" si="2"/>
        <v>0</v>
      </c>
    </row>
    <row r="11" spans="1:16" ht="19.899999999999999" customHeight="1" x14ac:dyDescent="0.2">
      <c r="A11" s="123" t="b">
        <f>ISNA(_xlfn.XLOOKUP(TimeSheet_September[[#This Row],[Note For Other Assigned Duties]],Holidays[Event], Holidays[Event]))</f>
        <v>1</v>
      </c>
      <c r="C11" s="324">
        <f t="shared" si="3"/>
        <v>45539</v>
      </c>
      <c r="D11" s="325"/>
      <c r="E11" s="326"/>
      <c r="F11" s="327"/>
      <c r="G11" s="326"/>
      <c r="H11" s="328" t="str">
        <f>IF(_xlfn.XLOOKUP(TimeSheet_September[[#This Row],[Date(s)]],Holidays[Date],Holidays[Event])=0,"",_xlfn.XLOOKUP(TimeSheet_September[[#This Row],[Date(s)]],Holidays[Date],Holidays[Event]))</f>
        <v/>
      </c>
      <c r="I11" s="329"/>
      <c r="J11" s="190">
        <f t="shared" si="0"/>
        <v>0</v>
      </c>
      <c r="K11" s="133">
        <f t="shared" si="1"/>
        <v>0</v>
      </c>
      <c r="L11" s="175">
        <f t="shared" si="2"/>
        <v>0</v>
      </c>
    </row>
    <row r="12" spans="1:16" ht="19.899999999999999" customHeight="1" x14ac:dyDescent="0.2">
      <c r="A12" s="123" t="b">
        <f>ISNA(_xlfn.XLOOKUP(TimeSheet_September[[#This Row],[Note For Other Assigned Duties]],Holidays[Event], Holidays[Event]))</f>
        <v>1</v>
      </c>
      <c r="C12" s="324">
        <f t="shared" si="3"/>
        <v>45540</v>
      </c>
      <c r="D12" s="325"/>
      <c r="E12" s="326"/>
      <c r="F12" s="327"/>
      <c r="G12" s="326"/>
      <c r="H12" s="328" t="str">
        <f>IF(_xlfn.XLOOKUP(TimeSheet_September[[#This Row],[Date(s)]],Holidays[Date],Holidays[Event])=0,"",_xlfn.XLOOKUP(TimeSheet_September[[#This Row],[Date(s)]],Holidays[Date],Holidays[Event]))</f>
        <v/>
      </c>
      <c r="I12" s="329"/>
      <c r="J12" s="190">
        <f t="shared" si="0"/>
        <v>0</v>
      </c>
      <c r="K12" s="133">
        <f t="shared" si="1"/>
        <v>0</v>
      </c>
      <c r="L12" s="175">
        <f t="shared" si="2"/>
        <v>0</v>
      </c>
    </row>
    <row r="13" spans="1:16" ht="19.899999999999999" customHeight="1" x14ac:dyDescent="0.2">
      <c r="A13" s="123" t="b">
        <f>ISNA(_xlfn.XLOOKUP(TimeSheet_September[[#This Row],[Note For Other Assigned Duties]],Holidays[Event], Holidays[Event]))</f>
        <v>1</v>
      </c>
      <c r="C13" s="324">
        <f t="shared" si="3"/>
        <v>45541</v>
      </c>
      <c r="D13" s="325"/>
      <c r="E13" s="326"/>
      <c r="F13" s="327"/>
      <c r="G13" s="326"/>
      <c r="H13" s="328" t="str">
        <f>IF(_xlfn.XLOOKUP(TimeSheet_September[[#This Row],[Date(s)]],Holidays[Date],Holidays[Event])=0,"",_xlfn.XLOOKUP(TimeSheet_September[[#This Row],[Date(s)]],Holidays[Date],Holidays[Event]))</f>
        <v/>
      </c>
      <c r="I13" s="329"/>
      <c r="J13" s="190">
        <f t="shared" si="0"/>
        <v>0</v>
      </c>
      <c r="K13" s="133">
        <f t="shared" si="1"/>
        <v>0</v>
      </c>
      <c r="L13" s="175">
        <f t="shared" si="2"/>
        <v>0</v>
      </c>
    </row>
    <row r="14" spans="1:16" ht="19.899999999999999" customHeight="1" x14ac:dyDescent="0.2">
      <c r="A14" s="123" t="b">
        <f>ISNA(_xlfn.XLOOKUP(TimeSheet_September[[#This Row],[Note For Other Assigned Duties]],Holidays[Event], Holidays[Event]))</f>
        <v>1</v>
      </c>
      <c r="C14" s="324">
        <f t="shared" si="3"/>
        <v>45542</v>
      </c>
      <c r="D14" s="325"/>
      <c r="E14" s="326"/>
      <c r="F14" s="327"/>
      <c r="G14" s="326"/>
      <c r="H14" s="328" t="str">
        <f>IF(_xlfn.XLOOKUP(TimeSheet_September[[#This Row],[Date(s)]],Holidays[Date],Holidays[Event])=0,"",_xlfn.XLOOKUP(TimeSheet_September[[#This Row],[Date(s)]],Holidays[Date],Holidays[Event]))</f>
        <v/>
      </c>
      <c r="I14" s="329"/>
      <c r="J14" s="190">
        <f t="shared" si="0"/>
        <v>0</v>
      </c>
      <c r="K14" s="133">
        <f t="shared" si="1"/>
        <v>0</v>
      </c>
      <c r="L14" s="175">
        <f t="shared" si="2"/>
        <v>0</v>
      </c>
    </row>
    <row r="15" spans="1:16" ht="19.899999999999999" customHeight="1" x14ac:dyDescent="0.2">
      <c r="A15" s="123" t="b">
        <f>ISNA(_xlfn.XLOOKUP(TimeSheet_September[[#This Row],[Note For Other Assigned Duties]],Holidays[Event], Holidays[Event]))</f>
        <v>1</v>
      </c>
      <c r="C15" s="324">
        <f t="shared" si="3"/>
        <v>45543</v>
      </c>
      <c r="D15" s="325"/>
      <c r="E15" s="326"/>
      <c r="F15" s="327"/>
      <c r="G15" s="326"/>
      <c r="H15" s="328" t="str">
        <f>IF(_xlfn.XLOOKUP(TimeSheet_September[[#This Row],[Date(s)]],Holidays[Date],Holidays[Event])=0,"",_xlfn.XLOOKUP(TimeSheet_September[[#This Row],[Date(s)]],Holidays[Date],Holidays[Event]))</f>
        <v/>
      </c>
      <c r="I15" s="329"/>
      <c r="J15" s="190">
        <f t="shared" si="0"/>
        <v>0</v>
      </c>
      <c r="K15" s="133">
        <f t="shared" si="1"/>
        <v>0</v>
      </c>
      <c r="L15" s="175">
        <f t="shared" si="2"/>
        <v>0</v>
      </c>
    </row>
    <row r="16" spans="1:16" ht="19.899999999999999" customHeight="1" x14ac:dyDescent="0.2">
      <c r="A16" s="123" t="b">
        <f>ISNA(_xlfn.XLOOKUP(TimeSheet_September[[#This Row],[Note For Other Assigned Duties]],Holidays[Event], Holidays[Event]))</f>
        <v>1</v>
      </c>
      <c r="C16" s="324">
        <f t="shared" si="3"/>
        <v>45544</v>
      </c>
      <c r="D16" s="325"/>
      <c r="E16" s="326"/>
      <c r="F16" s="327"/>
      <c r="G16" s="326"/>
      <c r="H16" s="328" t="str">
        <f>IF(_xlfn.XLOOKUP(TimeSheet_September[[#This Row],[Date(s)]],Holidays[Date],Holidays[Event])=0,"",_xlfn.XLOOKUP(TimeSheet_September[[#This Row],[Date(s)]],Holidays[Date],Holidays[Event]))</f>
        <v/>
      </c>
      <c r="I16" s="329"/>
      <c r="J16" s="190">
        <f t="shared" si="0"/>
        <v>0</v>
      </c>
      <c r="K16" s="133">
        <f t="shared" si="1"/>
        <v>0</v>
      </c>
      <c r="L16" s="175">
        <f t="shared" si="2"/>
        <v>0</v>
      </c>
    </row>
    <row r="17" spans="1:12" ht="19.899999999999999" customHeight="1" x14ac:dyDescent="0.2">
      <c r="A17" s="123" t="b">
        <f>ISNA(_xlfn.XLOOKUP(TimeSheet_September[[#This Row],[Note For Other Assigned Duties]],Holidays[Event], Holidays[Event]))</f>
        <v>1</v>
      </c>
      <c r="C17" s="324">
        <f t="shared" si="3"/>
        <v>45545</v>
      </c>
      <c r="D17" s="325"/>
      <c r="E17" s="326"/>
      <c r="F17" s="327"/>
      <c r="G17" s="326"/>
      <c r="H17" s="328" t="str">
        <f>IF(_xlfn.XLOOKUP(TimeSheet_September[[#This Row],[Date(s)]],Holidays[Date],Holidays[Event])=0,"",_xlfn.XLOOKUP(TimeSheet_September[[#This Row],[Date(s)]],Holidays[Date],Holidays[Event]))</f>
        <v/>
      </c>
      <c r="I17" s="329"/>
      <c r="J17" s="190">
        <f t="shared" si="0"/>
        <v>0</v>
      </c>
      <c r="K17" s="133">
        <f t="shared" si="1"/>
        <v>0</v>
      </c>
      <c r="L17" s="175">
        <f t="shared" si="2"/>
        <v>0</v>
      </c>
    </row>
    <row r="18" spans="1:12" ht="19.899999999999999" customHeight="1" x14ac:dyDescent="0.2">
      <c r="A18" s="123" t="b">
        <f>ISNA(_xlfn.XLOOKUP(TimeSheet_September[[#This Row],[Note For Other Assigned Duties]],Holidays[Event], Holidays[Event]))</f>
        <v>1</v>
      </c>
      <c r="C18" s="324">
        <f t="shared" si="3"/>
        <v>45546</v>
      </c>
      <c r="D18" s="325"/>
      <c r="E18" s="326"/>
      <c r="F18" s="327"/>
      <c r="G18" s="326"/>
      <c r="H18" s="328" t="str">
        <f>IF(_xlfn.XLOOKUP(TimeSheet_September[[#This Row],[Date(s)]],Holidays[Date],Holidays[Event])=0,"",_xlfn.XLOOKUP(TimeSheet_September[[#This Row],[Date(s)]],Holidays[Date],Holidays[Event]))</f>
        <v/>
      </c>
      <c r="I18" s="329"/>
      <c r="J18" s="190">
        <f t="shared" si="0"/>
        <v>0</v>
      </c>
      <c r="K18" s="133">
        <f t="shared" si="1"/>
        <v>0</v>
      </c>
      <c r="L18" s="175">
        <f t="shared" si="2"/>
        <v>0</v>
      </c>
    </row>
    <row r="19" spans="1:12" ht="19.899999999999999" customHeight="1" x14ac:dyDescent="0.2">
      <c r="A19" s="123" t="b">
        <f>ISNA(_xlfn.XLOOKUP(TimeSheet_September[[#This Row],[Note For Other Assigned Duties]],Holidays[Event], Holidays[Event]))</f>
        <v>1</v>
      </c>
      <c r="C19" s="324">
        <f t="shared" si="3"/>
        <v>45547</v>
      </c>
      <c r="D19" s="325"/>
      <c r="E19" s="326"/>
      <c r="F19" s="327"/>
      <c r="G19" s="326"/>
      <c r="H19" s="328" t="str">
        <f>IF(_xlfn.XLOOKUP(TimeSheet_September[[#This Row],[Date(s)]],Holidays[Date],Holidays[Event])=0,"",_xlfn.XLOOKUP(TimeSheet_September[[#This Row],[Date(s)]],Holidays[Date],Holidays[Event]))</f>
        <v/>
      </c>
      <c r="I19" s="329"/>
      <c r="J19" s="190">
        <f t="shared" si="0"/>
        <v>0</v>
      </c>
      <c r="K19" s="133">
        <f t="shared" si="1"/>
        <v>0</v>
      </c>
      <c r="L19" s="175">
        <f t="shared" si="2"/>
        <v>0</v>
      </c>
    </row>
    <row r="20" spans="1:12" ht="19.899999999999999" customHeight="1" x14ac:dyDescent="0.2">
      <c r="A20" s="123" t="b">
        <f>ISNA(_xlfn.XLOOKUP(TimeSheet_September[[#This Row],[Note For Other Assigned Duties]],Holidays[Event], Holidays[Event]))</f>
        <v>1</v>
      </c>
      <c r="C20" s="324">
        <f t="shared" si="3"/>
        <v>45548</v>
      </c>
      <c r="D20" s="325"/>
      <c r="E20" s="326"/>
      <c r="F20" s="327"/>
      <c r="G20" s="326"/>
      <c r="H20" s="328" t="str">
        <f>IF(_xlfn.XLOOKUP(TimeSheet_September[[#This Row],[Date(s)]],Holidays[Date],Holidays[Event])=0,"",_xlfn.XLOOKUP(TimeSheet_September[[#This Row],[Date(s)]],Holidays[Date],Holidays[Event]))</f>
        <v/>
      </c>
      <c r="I20" s="329"/>
      <c r="J20" s="190">
        <f t="shared" si="0"/>
        <v>0</v>
      </c>
      <c r="K20" s="133">
        <f t="shared" si="1"/>
        <v>0</v>
      </c>
      <c r="L20" s="175">
        <f t="shared" si="2"/>
        <v>0</v>
      </c>
    </row>
    <row r="21" spans="1:12" ht="19.899999999999999" customHeight="1" x14ac:dyDescent="0.2">
      <c r="A21" s="123" t="b">
        <f>ISNA(_xlfn.XLOOKUP(TimeSheet_September[[#This Row],[Note For Other Assigned Duties]],Holidays[Event], Holidays[Event]))</f>
        <v>1</v>
      </c>
      <c r="C21" s="324">
        <f t="shared" si="3"/>
        <v>45549</v>
      </c>
      <c r="D21" s="325"/>
      <c r="E21" s="326"/>
      <c r="F21" s="327"/>
      <c r="G21" s="326"/>
      <c r="H21" s="328" t="str">
        <f>IF(_xlfn.XLOOKUP(TimeSheet_September[[#This Row],[Date(s)]],Holidays[Date],Holidays[Event])=0,"",_xlfn.XLOOKUP(TimeSheet_September[[#This Row],[Date(s)]],Holidays[Date],Holidays[Event]))</f>
        <v/>
      </c>
      <c r="I21" s="329"/>
      <c r="J21" s="190">
        <f t="shared" si="0"/>
        <v>0</v>
      </c>
      <c r="K21" s="133">
        <f t="shared" si="1"/>
        <v>0</v>
      </c>
      <c r="L21" s="175">
        <f t="shared" si="2"/>
        <v>0</v>
      </c>
    </row>
    <row r="22" spans="1:12" ht="19.899999999999999" customHeight="1" x14ac:dyDescent="0.2">
      <c r="A22" s="123" t="b">
        <f>ISNA(_xlfn.XLOOKUP(TimeSheet_September[[#This Row],[Note For Other Assigned Duties]],Holidays[Event], Holidays[Event]))</f>
        <v>1</v>
      </c>
      <c r="C22" s="324">
        <f t="shared" si="3"/>
        <v>45550</v>
      </c>
      <c r="D22" s="325"/>
      <c r="E22" s="326"/>
      <c r="F22" s="327"/>
      <c r="G22" s="326"/>
      <c r="H22" s="328" t="str">
        <f>IF(_xlfn.XLOOKUP(TimeSheet_September[[#This Row],[Date(s)]],Holidays[Date],Holidays[Event])=0,"",_xlfn.XLOOKUP(TimeSheet_September[[#This Row],[Date(s)]],Holidays[Date],Holidays[Event]))</f>
        <v/>
      </c>
      <c r="I22" s="329"/>
      <c r="J22" s="190">
        <f t="shared" si="0"/>
        <v>0</v>
      </c>
      <c r="K22" s="133">
        <f t="shared" si="1"/>
        <v>0</v>
      </c>
      <c r="L22" s="175">
        <f t="shared" si="2"/>
        <v>0</v>
      </c>
    </row>
    <row r="23" spans="1:12" ht="19.899999999999999" customHeight="1" x14ac:dyDescent="0.2">
      <c r="A23" s="123" t="b">
        <f>ISNA(_xlfn.XLOOKUP(TimeSheet_September[[#This Row],[Note For Other Assigned Duties]],Holidays[Event], Holidays[Event]))</f>
        <v>1</v>
      </c>
      <c r="C23" s="324">
        <f t="shared" si="3"/>
        <v>45551</v>
      </c>
      <c r="D23" s="325"/>
      <c r="E23" s="326"/>
      <c r="F23" s="327"/>
      <c r="G23" s="326"/>
      <c r="H23" s="328" t="str">
        <f>IF(_xlfn.XLOOKUP(TimeSheet_September[[#This Row],[Date(s)]],Holidays[Date],Holidays[Event])=0,"",_xlfn.XLOOKUP(TimeSheet_September[[#This Row],[Date(s)]],Holidays[Date],Holidays[Event]))</f>
        <v/>
      </c>
      <c r="I23" s="329"/>
      <c r="J23" s="190">
        <f t="shared" si="0"/>
        <v>0</v>
      </c>
      <c r="K23" s="133">
        <f t="shared" si="1"/>
        <v>0</v>
      </c>
      <c r="L23" s="175">
        <f t="shared" si="2"/>
        <v>0</v>
      </c>
    </row>
    <row r="24" spans="1:12" ht="19.899999999999999" customHeight="1" x14ac:dyDescent="0.2">
      <c r="A24" s="123" t="b">
        <f>ISNA(_xlfn.XLOOKUP(TimeSheet_September[[#This Row],[Note For Other Assigned Duties]],Holidays[Event], Holidays[Event]))</f>
        <v>1</v>
      </c>
      <c r="C24" s="324">
        <f t="shared" si="3"/>
        <v>45552</v>
      </c>
      <c r="D24" s="325"/>
      <c r="E24" s="326"/>
      <c r="F24" s="327"/>
      <c r="G24" s="326"/>
      <c r="H24" s="328" t="str">
        <f>IF(_xlfn.XLOOKUP(TimeSheet_September[[#This Row],[Date(s)]],Holidays[Date],Holidays[Event])=0,"",_xlfn.XLOOKUP(TimeSheet_September[[#This Row],[Date(s)]],Holidays[Date],Holidays[Event]))</f>
        <v/>
      </c>
      <c r="I24" s="329"/>
      <c r="J24" s="190">
        <f t="shared" si="0"/>
        <v>0</v>
      </c>
      <c r="K24" s="133">
        <f t="shared" si="1"/>
        <v>0</v>
      </c>
      <c r="L24" s="175">
        <f t="shared" si="2"/>
        <v>0</v>
      </c>
    </row>
    <row r="25" spans="1:12" ht="19.899999999999999" customHeight="1" x14ac:dyDescent="0.2">
      <c r="A25" s="123" t="b">
        <f>ISNA(_xlfn.XLOOKUP(TimeSheet_September[[#This Row],[Note For Other Assigned Duties]],Holidays[Event], Holidays[Event]))</f>
        <v>1</v>
      </c>
      <c r="C25" s="324">
        <f t="shared" si="3"/>
        <v>45553</v>
      </c>
      <c r="D25" s="325"/>
      <c r="E25" s="326"/>
      <c r="F25" s="327"/>
      <c r="G25" s="326"/>
      <c r="H25" s="328" t="str">
        <f>IF(_xlfn.XLOOKUP(TimeSheet_September[[#This Row],[Date(s)]],Holidays[Date],Holidays[Event])=0,"",_xlfn.XLOOKUP(TimeSheet_September[[#This Row],[Date(s)]],Holidays[Date],Holidays[Event]))</f>
        <v/>
      </c>
      <c r="I25" s="329"/>
      <c r="J25" s="190">
        <f t="shared" si="0"/>
        <v>0</v>
      </c>
      <c r="K25" s="133">
        <f t="shared" si="1"/>
        <v>0</v>
      </c>
      <c r="L25" s="175">
        <f t="shared" si="2"/>
        <v>0</v>
      </c>
    </row>
    <row r="26" spans="1:12" ht="19.899999999999999" customHeight="1" x14ac:dyDescent="0.2">
      <c r="A26" s="123" t="b">
        <f>ISNA(_xlfn.XLOOKUP(TimeSheet_September[[#This Row],[Note For Other Assigned Duties]],Holidays[Event], Holidays[Event]))</f>
        <v>1</v>
      </c>
      <c r="C26" s="324">
        <f t="shared" si="3"/>
        <v>45554</v>
      </c>
      <c r="D26" s="325"/>
      <c r="E26" s="326"/>
      <c r="F26" s="327"/>
      <c r="G26" s="326"/>
      <c r="H26" s="328" t="str">
        <f>IF(_xlfn.XLOOKUP(TimeSheet_September[[#This Row],[Date(s)]],Holidays[Date],Holidays[Event])=0,"",_xlfn.XLOOKUP(TimeSheet_September[[#This Row],[Date(s)]],Holidays[Date],Holidays[Event]))</f>
        <v/>
      </c>
      <c r="I26" s="329"/>
      <c r="J26" s="190">
        <f t="shared" si="0"/>
        <v>0</v>
      </c>
      <c r="K26" s="133">
        <f t="shared" si="1"/>
        <v>0</v>
      </c>
      <c r="L26" s="175">
        <f t="shared" si="2"/>
        <v>0</v>
      </c>
    </row>
    <row r="27" spans="1:12" ht="19.899999999999999" customHeight="1" x14ac:dyDescent="0.2">
      <c r="A27" s="123" t="b">
        <f>ISNA(_xlfn.XLOOKUP(TimeSheet_September[[#This Row],[Note For Other Assigned Duties]],Holidays[Event], Holidays[Event]))</f>
        <v>1</v>
      </c>
      <c r="C27" s="324">
        <f t="shared" si="3"/>
        <v>45555</v>
      </c>
      <c r="D27" s="325"/>
      <c r="E27" s="326"/>
      <c r="F27" s="327"/>
      <c r="G27" s="326"/>
      <c r="H27" s="328" t="str">
        <f>IF(_xlfn.XLOOKUP(TimeSheet_September[[#This Row],[Date(s)]],Holidays[Date],Holidays[Event])=0,"",_xlfn.XLOOKUP(TimeSheet_September[[#This Row],[Date(s)]],Holidays[Date],Holidays[Event]))</f>
        <v/>
      </c>
      <c r="I27" s="329"/>
      <c r="J27" s="190">
        <f t="shared" si="0"/>
        <v>0</v>
      </c>
      <c r="K27" s="133">
        <f t="shared" si="1"/>
        <v>0</v>
      </c>
      <c r="L27" s="175">
        <f t="shared" si="2"/>
        <v>0</v>
      </c>
    </row>
    <row r="28" spans="1:12" ht="19.899999999999999" customHeight="1" x14ac:dyDescent="0.2">
      <c r="A28" s="123" t="b">
        <f>ISNA(_xlfn.XLOOKUP(TimeSheet_September[[#This Row],[Note For Other Assigned Duties]],Holidays[Event], Holidays[Event]))</f>
        <v>1</v>
      </c>
      <c r="C28" s="324">
        <f t="shared" si="3"/>
        <v>45556</v>
      </c>
      <c r="D28" s="325"/>
      <c r="E28" s="326"/>
      <c r="F28" s="327"/>
      <c r="G28" s="326"/>
      <c r="H28" s="328" t="str">
        <f>IF(_xlfn.XLOOKUP(TimeSheet_September[[#This Row],[Date(s)]],Holidays[Date],Holidays[Event])=0,"",_xlfn.XLOOKUP(TimeSheet_September[[#This Row],[Date(s)]],Holidays[Date],Holidays[Event]))</f>
        <v/>
      </c>
      <c r="I28" s="329"/>
      <c r="J28" s="190">
        <f t="shared" si="0"/>
        <v>0</v>
      </c>
      <c r="K28" s="133">
        <f t="shared" si="1"/>
        <v>0</v>
      </c>
      <c r="L28" s="175">
        <f t="shared" si="2"/>
        <v>0</v>
      </c>
    </row>
    <row r="29" spans="1:12" ht="19.899999999999999" customHeight="1" x14ac:dyDescent="0.2">
      <c r="A29" s="123" t="b">
        <f>ISNA(_xlfn.XLOOKUP(TimeSheet_September[[#This Row],[Note For Other Assigned Duties]],Holidays[Event], Holidays[Event]))</f>
        <v>1</v>
      </c>
      <c r="C29" s="324">
        <f t="shared" si="3"/>
        <v>45557</v>
      </c>
      <c r="D29" s="325"/>
      <c r="E29" s="326"/>
      <c r="F29" s="327"/>
      <c r="G29" s="326"/>
      <c r="H29" s="328" t="str">
        <f>IF(_xlfn.XLOOKUP(TimeSheet_September[[#This Row],[Date(s)]],Holidays[Date],Holidays[Event])=0,"",_xlfn.XLOOKUP(TimeSheet_September[[#This Row],[Date(s)]],Holidays[Date],Holidays[Event]))</f>
        <v/>
      </c>
      <c r="I29" s="329"/>
      <c r="J29" s="190">
        <f t="shared" si="0"/>
        <v>0</v>
      </c>
      <c r="K29" s="133">
        <f t="shared" si="1"/>
        <v>0</v>
      </c>
      <c r="L29" s="175">
        <f t="shared" si="2"/>
        <v>0</v>
      </c>
    </row>
    <row r="30" spans="1:12" ht="19.899999999999999" customHeight="1" x14ac:dyDescent="0.2">
      <c r="A30" s="123" t="b">
        <f>ISNA(_xlfn.XLOOKUP(TimeSheet_September[[#This Row],[Note For Other Assigned Duties]],Holidays[Event], Holidays[Event]))</f>
        <v>1</v>
      </c>
      <c r="C30" s="324">
        <f t="shared" si="3"/>
        <v>45558</v>
      </c>
      <c r="D30" s="325"/>
      <c r="E30" s="326"/>
      <c r="F30" s="327"/>
      <c r="G30" s="326"/>
      <c r="H30" s="328" t="str">
        <f>IF(_xlfn.XLOOKUP(TimeSheet_September[[#This Row],[Date(s)]],Holidays[Date],Holidays[Event])=0,"",_xlfn.XLOOKUP(TimeSheet_September[[#This Row],[Date(s)]],Holidays[Date],Holidays[Event]))</f>
        <v/>
      </c>
      <c r="I30" s="329"/>
      <c r="J30" s="190">
        <f t="shared" si="0"/>
        <v>0</v>
      </c>
      <c r="K30" s="133">
        <f t="shared" si="1"/>
        <v>0</v>
      </c>
      <c r="L30" s="175">
        <f t="shared" si="2"/>
        <v>0</v>
      </c>
    </row>
    <row r="31" spans="1:12" ht="19.899999999999999" customHeight="1" x14ac:dyDescent="0.2">
      <c r="A31" s="123" t="b">
        <f>ISNA(_xlfn.XLOOKUP(TimeSheet_September[[#This Row],[Note For Other Assigned Duties]],Holidays[Event], Holidays[Event]))</f>
        <v>1</v>
      </c>
      <c r="C31" s="324">
        <f t="shared" si="3"/>
        <v>45559</v>
      </c>
      <c r="D31" s="325"/>
      <c r="E31" s="326"/>
      <c r="F31" s="327"/>
      <c r="G31" s="326"/>
      <c r="H31" s="328" t="str">
        <f>IF(_xlfn.XLOOKUP(TimeSheet_September[[#This Row],[Date(s)]],Holidays[Date],Holidays[Event])=0,"",_xlfn.XLOOKUP(TimeSheet_September[[#This Row],[Date(s)]],Holidays[Date],Holidays[Event]))</f>
        <v/>
      </c>
      <c r="I31" s="329"/>
      <c r="J31" s="190">
        <f t="shared" si="0"/>
        <v>0</v>
      </c>
      <c r="K31" s="133">
        <f t="shared" si="1"/>
        <v>0</v>
      </c>
      <c r="L31" s="175">
        <f t="shared" si="2"/>
        <v>0</v>
      </c>
    </row>
    <row r="32" spans="1:12" ht="19.899999999999999" customHeight="1" x14ac:dyDescent="0.2">
      <c r="A32" s="123" t="b">
        <f>ISNA(_xlfn.XLOOKUP(TimeSheet_September[[#This Row],[Note For Other Assigned Duties]],Holidays[Event], Holidays[Event]))</f>
        <v>1</v>
      </c>
      <c r="C32" s="324">
        <f t="shared" si="3"/>
        <v>45560</v>
      </c>
      <c r="D32" s="325"/>
      <c r="E32" s="326"/>
      <c r="F32" s="327"/>
      <c r="G32" s="326"/>
      <c r="H32" s="328" t="str">
        <f>IF(_xlfn.XLOOKUP(TimeSheet_September[[#This Row],[Date(s)]],Holidays[Date],Holidays[Event])=0,"",_xlfn.XLOOKUP(TimeSheet_September[[#This Row],[Date(s)]],Holidays[Date],Holidays[Event]))</f>
        <v/>
      </c>
      <c r="I32" s="329"/>
      <c r="J32" s="190">
        <f t="shared" si="0"/>
        <v>0</v>
      </c>
      <c r="K32" s="133">
        <f t="shared" si="1"/>
        <v>0</v>
      </c>
      <c r="L32" s="175">
        <f t="shared" si="2"/>
        <v>0</v>
      </c>
    </row>
    <row r="33" spans="1:12" ht="19.899999999999999" customHeight="1" x14ac:dyDescent="0.2">
      <c r="A33" s="123" t="b">
        <f>ISNA(_xlfn.XLOOKUP(TimeSheet_September[[#This Row],[Note For Other Assigned Duties]],Holidays[Event], Holidays[Event]))</f>
        <v>1</v>
      </c>
      <c r="C33" s="324">
        <f t="shared" si="3"/>
        <v>45561</v>
      </c>
      <c r="D33" s="325"/>
      <c r="E33" s="326"/>
      <c r="F33" s="327"/>
      <c r="G33" s="326"/>
      <c r="H33" s="328" t="str">
        <f>IF(_xlfn.XLOOKUP(TimeSheet_September[[#This Row],[Date(s)]],Holidays[Date],Holidays[Event])=0,"",_xlfn.XLOOKUP(TimeSheet_September[[#This Row],[Date(s)]],Holidays[Date],Holidays[Event]))</f>
        <v/>
      </c>
      <c r="I33" s="329"/>
      <c r="J33" s="190">
        <f t="shared" si="0"/>
        <v>0</v>
      </c>
      <c r="K33" s="133">
        <f t="shared" si="1"/>
        <v>0</v>
      </c>
      <c r="L33" s="175">
        <f t="shared" si="2"/>
        <v>0</v>
      </c>
    </row>
    <row r="34" spans="1:12" ht="19.899999999999999" customHeight="1" x14ac:dyDescent="0.2">
      <c r="A34" s="123" t="b">
        <f>ISNA(_xlfn.XLOOKUP(TimeSheet_September[[#This Row],[Note For Other Assigned Duties]],Holidays[Event], Holidays[Event]))</f>
        <v>1</v>
      </c>
      <c r="C34" s="324">
        <f t="shared" si="3"/>
        <v>45562</v>
      </c>
      <c r="D34" s="325"/>
      <c r="E34" s="326"/>
      <c r="F34" s="327"/>
      <c r="G34" s="326"/>
      <c r="H34" s="328" t="str">
        <f>IF(_xlfn.XLOOKUP(TimeSheet_September[[#This Row],[Date(s)]],Holidays[Date],Holidays[Event])=0,"",_xlfn.XLOOKUP(TimeSheet_September[[#This Row],[Date(s)]],Holidays[Date],Holidays[Event]))</f>
        <v/>
      </c>
      <c r="I34" s="329"/>
      <c r="J34" s="190">
        <f t="shared" si="0"/>
        <v>0</v>
      </c>
      <c r="K34" s="133">
        <f t="shared" si="1"/>
        <v>0</v>
      </c>
      <c r="L34" s="175">
        <f t="shared" si="2"/>
        <v>0</v>
      </c>
    </row>
    <row r="35" spans="1:12" ht="19.899999999999999" customHeight="1" x14ac:dyDescent="0.2">
      <c r="A35" s="123" t="b">
        <f>ISNA(_xlfn.XLOOKUP(TimeSheet_September[[#This Row],[Note For Other Assigned Duties]],Holidays[Event], Holidays[Event]))</f>
        <v>1</v>
      </c>
      <c r="C35" s="324">
        <f t="shared" si="3"/>
        <v>45563</v>
      </c>
      <c r="D35" s="325"/>
      <c r="E35" s="326"/>
      <c r="F35" s="327"/>
      <c r="G35" s="326"/>
      <c r="H35" s="328" t="str">
        <f>IF(_xlfn.XLOOKUP(TimeSheet_September[[#This Row],[Date(s)]],Holidays[Date],Holidays[Event])=0,"",_xlfn.XLOOKUP(TimeSheet_September[[#This Row],[Date(s)]],Holidays[Date],Holidays[Event]))</f>
        <v/>
      </c>
      <c r="I35" s="329"/>
      <c r="J35" s="190">
        <f t="shared" si="0"/>
        <v>0</v>
      </c>
      <c r="K35" s="133">
        <f t="shared" si="1"/>
        <v>0</v>
      </c>
      <c r="L35" s="175">
        <f t="shared" si="2"/>
        <v>0</v>
      </c>
    </row>
    <row r="36" spans="1:12" ht="19.899999999999999" customHeight="1" x14ac:dyDescent="0.2">
      <c r="A36" s="123" t="b">
        <f>ISNA(_xlfn.XLOOKUP(TimeSheet_September[[#This Row],[Note For Other Assigned Duties]],Holidays[Event], Holidays[Event]))</f>
        <v>1</v>
      </c>
      <c r="C36" s="324">
        <f t="shared" si="3"/>
        <v>45564</v>
      </c>
      <c r="D36" s="325"/>
      <c r="E36" s="326"/>
      <c r="F36" s="327"/>
      <c r="G36" s="326"/>
      <c r="H36" s="328" t="str">
        <f>IF(_xlfn.XLOOKUP(TimeSheet_September[[#This Row],[Date(s)]],Holidays[Date],Holidays[Event])=0,"",_xlfn.XLOOKUP(TimeSheet_September[[#This Row],[Date(s)]],Holidays[Date],Holidays[Event]))</f>
        <v/>
      </c>
      <c r="I36" s="329"/>
      <c r="J36" s="190">
        <f t="shared" si="0"/>
        <v>0</v>
      </c>
      <c r="K36" s="133">
        <f t="shared" si="1"/>
        <v>0</v>
      </c>
      <c r="L36" s="175">
        <f t="shared" si="2"/>
        <v>0</v>
      </c>
    </row>
    <row r="37" spans="1:12" ht="19.899999999999999" customHeight="1" thickBot="1" x14ac:dyDescent="0.25">
      <c r="A37" s="123" t="b">
        <f>ISNA(_xlfn.XLOOKUP(TimeSheet_September[[#This Row],[Note For Other Assigned Duties]],Holidays[Event], Holidays[Event]))</f>
        <v>1</v>
      </c>
      <c r="C37" s="324">
        <f t="shared" si="3"/>
        <v>45565</v>
      </c>
      <c r="D37" s="325"/>
      <c r="E37" s="326"/>
      <c r="F37" s="327"/>
      <c r="G37" s="326"/>
      <c r="H37" s="328" t="str">
        <f>IF(_xlfn.XLOOKUP(TimeSheet_September[[#This Row],[Date(s)]],Holidays[Date],Holidays[Event])=0,"",_xlfn.XLOOKUP(TimeSheet_September[[#This Row],[Date(s)]],Holidays[Date],Holidays[Event]))</f>
        <v/>
      </c>
      <c r="I37" s="329"/>
      <c r="J37" s="191">
        <f t="shared" si="0"/>
        <v>0</v>
      </c>
      <c r="K37" s="188">
        <f t="shared" si="1"/>
        <v>0</v>
      </c>
      <c r="L37" s="176">
        <f t="shared" si="2"/>
        <v>0</v>
      </c>
    </row>
    <row r="38" spans="1:12" ht="20.25" customHeight="1" thickTop="1" x14ac:dyDescent="0.2">
      <c r="C38" s="158"/>
      <c r="D38" s="158"/>
      <c r="E38" s="158"/>
      <c r="F38" s="158"/>
      <c r="G38" s="158"/>
      <c r="H38" s="158"/>
      <c r="I38" s="158"/>
    </row>
  </sheetData>
  <sheetProtection algorithmName="SHA-512" hashValue="dc4bTQM3AjFfadbmRydUjzC8RXK2f7jDZ1PlfdouiPG1Zq3Ov3MWixUIdBhZLtYUreydlWE3NImLG6D5zpUu8Q==" saltValue="P9CuigptzsaawkabHi2lUA==" spinCount="100000" sheet="1" objects="1" scenarios="1"/>
  <mergeCells count="12">
    <mergeCell ref="K5:L5"/>
    <mergeCell ref="K6:L6"/>
    <mergeCell ref="J2:J3"/>
    <mergeCell ref="I2:I3"/>
    <mergeCell ref="J4:J5"/>
    <mergeCell ref="C1:J1"/>
    <mergeCell ref="K1:L1"/>
    <mergeCell ref="K2:L2"/>
    <mergeCell ref="K3:L3"/>
    <mergeCell ref="K4:L4"/>
    <mergeCell ref="D3:F3"/>
    <mergeCell ref="G4:H4"/>
  </mergeCells>
  <phoneticPr fontId="99" type="noConversion"/>
  <conditionalFormatting sqref="C8:I37">
    <cfRule type="expression" dxfId="10" priority="1">
      <formula>OR(IF(WEEKDAY($C8)=1,1),IF(WEEKDAY($C8)=7,1),IF($A8=FALSE,1))</formula>
    </cfRule>
  </conditionalFormatting>
  <dataValidations count="19">
    <dataValidation allowBlank="1" showInputMessage="1" showErrorMessage="1" prompt="adsfa" sqref="I2" xr:uid="{00000000-0002-0000-0F00-000000000000}"/>
    <dataValidation allowBlank="1" showInputMessage="1" showErrorMessage="1" prompt="Total Assignable Hours Worked to date are automatically calculated in cell below" sqref="J4 F5" xr:uid="{00000000-0002-0000-0F00-000001000000}"/>
    <dataValidation allowBlank="1" showInputMessage="1" showErrorMessage="1" prompt="Total Assignable Hours Worked to date automatically calculated in this cell." sqref="J6 F6" xr:uid="{00000000-0002-0000-0F00-000002000000}"/>
    <dataValidation allowBlank="1" showInputMessage="1" showErrorMessage="1" prompt="Assigned Hours Worked are automatically calculated in this column under this heading." sqref="K7:L7" xr:uid="{00000000-0002-0000-0F00-000003000000}"/>
    <dataValidation allowBlank="1" showInputMessage="1" showErrorMessage="1" prompt="Enter Assigned Time After School in this column under this heading." sqref="I7 J8:J34" xr:uid="{00000000-0002-0000-0F00-000004000000}"/>
    <dataValidation allowBlank="1" showInputMessage="1" showErrorMessage="1" prompt="Enter Date in this column under this heading. Use heading filters to find specific entries" sqref="C7" xr:uid="{00000000-0002-0000-0F00-000005000000}"/>
    <dataValidation allowBlank="1" showInputMessage="1" showErrorMessage="1" prompt="Total Hours Worked are automatically calculated in this cell" sqref="D6:E6" xr:uid="{00000000-0002-0000-0F00-000006000000}"/>
    <dataValidation allowBlank="1" showInputMessage="1" showErrorMessage="1" prompt="Enter Total Work Week Hours in this cell" sqref="C6" xr:uid="{00000000-0002-0000-0F00-000007000000}"/>
    <dataValidation allowBlank="1" showInputMessage="1" showErrorMessage="1" prompt="Regular Hours are automatically calculated in cell below" sqref="D5" xr:uid="{00000000-0002-0000-0F00-000008000000}"/>
    <dataValidation allowBlank="1" showInputMessage="1" showErrorMessage="1" prompt="Total Assignable Hours Worked are automatically calculated in cell below" sqref="E5" xr:uid="{00000000-0002-0000-0F00-000009000000}"/>
    <dataValidation allowBlank="1" showInputMessage="1" showErrorMessage="1" prompt="Enter Total Assignable Hours in cell below" sqref="C5" xr:uid="{00000000-0002-0000-0F00-00000A000000}"/>
    <dataValidation allowBlank="1" showInputMessage="1" showErrorMessage="1" prompt="Enter School Name in this cell" sqref="D3" xr:uid="{00000000-0002-0000-0F00-00000B000000}"/>
    <dataValidation allowBlank="1" showInputMessage="1" showErrorMessage="1" prompt="Enter School Name in cell to the right" sqref="C3" xr:uid="{00000000-0002-0000-0F00-00000C000000}"/>
    <dataValidation allowBlank="1" showInputMessage="1" showErrorMessage="1" prompt="Enter Teacher's FTE in this cell" sqref="E2" xr:uid="{00000000-0002-0000-0F00-00000D000000}"/>
    <dataValidation allowBlank="1" showInputMessage="1" showErrorMessage="1" prompt="Enter Teacher Name in this cell" sqref="D2" xr:uid="{00000000-0002-0000-0F00-00000E000000}"/>
    <dataValidation allowBlank="1" showInputMessage="1" showErrorMessage="1" prompt="Enter Teacher Name and FTE in cells to the right" sqref="C2" xr:uid="{00000000-0002-0000-0F00-00000F000000}"/>
    <dataValidation allowBlank="1" showInputMessage="1" showErrorMessage="1" prompt="Enter Teacher and School details in cells below" sqref="C1" xr:uid="{00000000-0002-0000-0F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0F00-000011000000}"/>
    <dataValidation allowBlank="1" showErrorMessage="1" sqref="B2:B1048576 G5:H6 J2 N5:O7 C38:XFD1048576 J35:J37 G2:H3 Q7:R7 Q1:XFD6 S7:XFD37 K8:R37 P3:P7 I19:I24 I26:I29 I33:I36 M1:M6 O1:P2 I12:I17 I8:I10 I31 C8:G37" xr:uid="{00000000-0002-0000-0F00-000012000000}"/>
  </dataValidations>
  <hyperlinks>
    <hyperlink ref="K2" location="'Mon-Day 1-S1'!Print_Titles" display="MON | Day 1 - Sem 1" xr:uid="{00000000-0004-0000-0F00-000000000000}"/>
    <hyperlink ref="K3" location="'Tue-Day 2-S1'!Print_Titles" display="TUE | Day 2 - Sem 1" xr:uid="{00000000-0004-0000-0F00-000001000000}"/>
    <hyperlink ref="K4" location="'Wed-Day 3-S1'!Print_Titles" display="WED | Day 3 - Sem 1" xr:uid="{00000000-0004-0000-0F00-000002000000}"/>
    <hyperlink ref="K5" location="'Thu-Day 4-S1'!Print_Titles" display="THU | Day 4 - Sem 1" xr:uid="{00000000-0004-0000-0F00-000003000000}"/>
    <hyperlink ref="K6" location="'Fri-Day 5-S1'!Print_Titles" display="FRI | Day 5 - Sem 1" xr:uid="{00000000-0004-0000-0F00-000004000000}"/>
    <hyperlink ref="N2" location="'Day 6'!A1" display="Day 6 - Sem 1" xr:uid="{00000000-0004-0000-0F00-000005000000}"/>
    <hyperlink ref="N3" location="'Early Dismissal 1'!A1" display="Early Out 1 - Sem 1" xr:uid="{00000000-0004-0000-0F00-000006000000}"/>
    <hyperlink ref="N4" location="'Early Dismissal 2'!A1" display="Early Out 2 - Sem 1" xr:uid="{00000000-0004-0000-0F00-000007000000}"/>
    <hyperlink ref="K2:L2" location="'Mon-Day 1'!A1" display="MON | Day 1 - Sem 1" xr:uid="{00000000-0004-0000-0F00-000008000000}"/>
    <hyperlink ref="K3:L3" location="'Tue-Day 2'!A1" display="TUE | Day 2 - Sem 1" xr:uid="{00000000-0004-0000-0F00-000009000000}"/>
    <hyperlink ref="K4:L4" location="'Wed-Day 3'!A1" display="WED | Day 3 - Sem 1" xr:uid="{00000000-0004-0000-0F00-00000A000000}"/>
    <hyperlink ref="K5:L5" location="'Thu-Day 4'!A1" display="THU | Day 4 - Sem 1" xr:uid="{00000000-0004-0000-0F00-00000B000000}"/>
    <hyperlink ref="K6:L6" location="'Fri-Day 5'!A1" display="FRI | Day 5 - Sem 1" xr:uid="{00000000-0004-0000-0F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E8A00C7E-F744-43F1-98AA-C68BAD3DC598}">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6245ADC5-5BE3-4BD0-929E-42465F3D8ECD}">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4"/>
    <pageSetUpPr fitToPage="1"/>
  </sheetPr>
  <dimension ref="A1:P39"/>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F18" sqref="F18"/>
    </sheetView>
  </sheetViews>
  <sheetFormatPr defaultColWidth="9" defaultRowHeight="20.25" customHeight="1" x14ac:dyDescent="0.2"/>
  <cols>
    <col min="1" max="1" width="0" style="123" hidden="1" customWidth="1"/>
    <col min="2" max="2" width="3" style="123" customWidth="1"/>
    <col min="3" max="3" width="21.125" style="123" customWidth="1"/>
    <col min="4" max="4" width="14.5" style="123" customWidth="1"/>
    <col min="5" max="5" width="20" style="123" customWidth="1"/>
    <col min="6" max="6" width="17.125" style="123" customWidth="1"/>
    <col min="7" max="7" width="16.125" style="123" customWidth="1"/>
    <col min="8" max="8" width="20.5" style="123" customWidth="1"/>
    <col min="9" max="9" width="15.875" style="123" customWidth="1"/>
    <col min="10" max="10" width="18" style="157" customWidth="1"/>
    <col min="11" max="11" width="12.125" style="123" customWidth="1"/>
    <col min="12" max="12" width="21" style="123" customWidth="1"/>
    <col min="13" max="13" width="13.125" style="123" customWidth="1"/>
    <col min="14" max="14" width="13.5" style="123" customWidth="1"/>
    <col min="15" max="15" width="9.875" style="123" customWidth="1"/>
    <col min="16" max="16" width="1.875" style="123" customWidth="1"/>
    <col min="17" max="16384" width="9" style="123"/>
  </cols>
  <sheetData>
    <row r="1" spans="1:16" ht="35.25" customHeight="1" thickTop="1" thickBot="1" x14ac:dyDescent="0.45">
      <c r="C1" s="564" t="s">
        <v>72</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September!C6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September!F6+E6</f>
        <v>0</v>
      </c>
      <c r="G6" s="124"/>
      <c r="H6" s="124"/>
      <c r="J6" s="163">
        <f>WorkweekHours</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ISNA(_xlfn.XLOOKUP(TimeSheet_October[[#This Row],[Note For Other Assigned Duties]],Holidays[Event], Holidays[Event]))</f>
        <v>1</v>
      </c>
      <c r="C8" s="324">
        <f>September!C37+1</f>
        <v>45566</v>
      </c>
      <c r="D8" s="325"/>
      <c r="E8" s="326"/>
      <c r="F8" s="327"/>
      <c r="G8" s="326"/>
      <c r="H8" s="328" t="str">
        <f>IF(_xlfn.XLOOKUP(TimeSheet_October[[#This Row],[Date(s)]],Holidays[Date],Holidays[Event])=0,"",_xlfn.XLOOKUP(TimeSheet_October[[#This Row],[Date(s)]],Holidays[Date],Holidays[Event]))</f>
        <v/>
      </c>
      <c r="I8" s="329"/>
      <c r="J8" s="190">
        <f t="shared" ref="J8:J38" si="0">F8</f>
        <v>0</v>
      </c>
      <c r="K8" s="133">
        <f t="shared" ref="K8:K38" si="1">IFERROR(D8+E8+G8+I8,0)</f>
        <v>0</v>
      </c>
      <c r="L8" s="175">
        <f t="shared" ref="L8:L38" si="2">IFERROR(K8/60,0)</f>
        <v>0</v>
      </c>
    </row>
    <row r="9" spans="1:16" ht="19.899999999999999" customHeight="1" x14ac:dyDescent="0.2">
      <c r="A9" s="123" t="b">
        <f>ISNA(_xlfn.XLOOKUP(TimeSheet_October[[#This Row],[Note For Other Assigned Duties]],Holidays[Event], Holidays[Event]))</f>
        <v>1</v>
      </c>
      <c r="C9" s="324">
        <f>+C8+1</f>
        <v>45567</v>
      </c>
      <c r="D9" s="325"/>
      <c r="E9" s="326"/>
      <c r="F9" s="327"/>
      <c r="G9" s="326"/>
      <c r="H9" s="328" t="str">
        <f>IF(_xlfn.XLOOKUP(TimeSheet_October[[#This Row],[Date(s)]],Holidays[Date],Holidays[Event])=0,"",_xlfn.XLOOKUP(TimeSheet_October[[#This Row],[Date(s)]],Holidays[Date],Holidays[Event]))</f>
        <v/>
      </c>
      <c r="I9" s="329"/>
      <c r="J9" s="190">
        <f t="shared" si="0"/>
        <v>0</v>
      </c>
      <c r="K9" s="133">
        <f t="shared" si="1"/>
        <v>0</v>
      </c>
      <c r="L9" s="175">
        <f t="shared" si="2"/>
        <v>0</v>
      </c>
    </row>
    <row r="10" spans="1:16" ht="19.899999999999999" customHeight="1" x14ac:dyDescent="0.2">
      <c r="A10" s="123" t="b">
        <f>ISNA(_xlfn.XLOOKUP(TimeSheet_October[[#This Row],[Note For Other Assigned Duties]],Holidays[Event], Holidays[Event]))</f>
        <v>1</v>
      </c>
      <c r="C10" s="324">
        <f t="shared" ref="C10:C38" si="3">+C9+1</f>
        <v>45568</v>
      </c>
      <c r="D10" s="325"/>
      <c r="E10" s="326"/>
      <c r="F10" s="327"/>
      <c r="G10" s="326"/>
      <c r="H10" s="328" t="str">
        <f>IF(_xlfn.XLOOKUP(TimeSheet_October[[#This Row],[Date(s)]],Holidays[Date],Holidays[Event])=0,"",_xlfn.XLOOKUP(TimeSheet_October[[#This Row],[Date(s)]],Holidays[Date],Holidays[Event]))</f>
        <v/>
      </c>
      <c r="I10" s="329"/>
      <c r="J10" s="190">
        <f t="shared" si="0"/>
        <v>0</v>
      </c>
      <c r="K10" s="133">
        <f t="shared" si="1"/>
        <v>0</v>
      </c>
      <c r="L10" s="175">
        <f t="shared" si="2"/>
        <v>0</v>
      </c>
    </row>
    <row r="11" spans="1:16" ht="19.899999999999999" customHeight="1" x14ac:dyDescent="0.2">
      <c r="A11" s="123" t="b">
        <f>ISNA(_xlfn.XLOOKUP(TimeSheet_October[[#This Row],[Note For Other Assigned Duties]],Holidays[Event], Holidays[Event]))</f>
        <v>1</v>
      </c>
      <c r="C11" s="324">
        <f t="shared" si="3"/>
        <v>45569</v>
      </c>
      <c r="D11" s="325"/>
      <c r="E11" s="326"/>
      <c r="F11" s="327"/>
      <c r="G11" s="326"/>
      <c r="H11" s="328" t="str">
        <f>IF(_xlfn.XLOOKUP(TimeSheet_October[[#This Row],[Date(s)]],Holidays[Date],Holidays[Event])=0,"",_xlfn.XLOOKUP(TimeSheet_October[[#This Row],[Date(s)]],Holidays[Date],Holidays[Event]))</f>
        <v/>
      </c>
      <c r="I11" s="329"/>
      <c r="J11" s="190">
        <f t="shared" si="0"/>
        <v>0</v>
      </c>
      <c r="K11" s="133">
        <f t="shared" si="1"/>
        <v>0</v>
      </c>
      <c r="L11" s="175">
        <f t="shared" si="2"/>
        <v>0</v>
      </c>
    </row>
    <row r="12" spans="1:16" ht="19.899999999999999" customHeight="1" x14ac:dyDescent="0.2">
      <c r="A12" s="123" t="b">
        <f>ISNA(_xlfn.XLOOKUP(TimeSheet_October[[#This Row],[Note For Other Assigned Duties]],Holidays[Event], Holidays[Event]))</f>
        <v>1</v>
      </c>
      <c r="C12" s="324">
        <f t="shared" si="3"/>
        <v>45570</v>
      </c>
      <c r="D12" s="325"/>
      <c r="E12" s="326"/>
      <c r="F12" s="327"/>
      <c r="G12" s="326"/>
      <c r="H12" s="328" t="str">
        <f>IF(_xlfn.XLOOKUP(TimeSheet_October[[#This Row],[Date(s)]],Holidays[Date],Holidays[Event])=0,"",_xlfn.XLOOKUP(TimeSheet_October[[#This Row],[Date(s)]],Holidays[Date],Holidays[Event]))</f>
        <v/>
      </c>
      <c r="I12" s="329"/>
      <c r="J12" s="190">
        <f t="shared" si="0"/>
        <v>0</v>
      </c>
      <c r="K12" s="133">
        <f t="shared" si="1"/>
        <v>0</v>
      </c>
      <c r="L12" s="175">
        <f t="shared" si="2"/>
        <v>0</v>
      </c>
    </row>
    <row r="13" spans="1:16" ht="19.899999999999999" customHeight="1" x14ac:dyDescent="0.2">
      <c r="A13" s="123" t="b">
        <f>ISNA(_xlfn.XLOOKUP(TimeSheet_October[[#This Row],[Note For Other Assigned Duties]],Holidays[Event], Holidays[Event]))</f>
        <v>1</v>
      </c>
      <c r="C13" s="324">
        <f t="shared" si="3"/>
        <v>45571</v>
      </c>
      <c r="D13" s="325"/>
      <c r="E13" s="326"/>
      <c r="F13" s="327"/>
      <c r="G13" s="326"/>
      <c r="H13" s="328" t="str">
        <f>IF(_xlfn.XLOOKUP(TimeSheet_October[[#This Row],[Date(s)]],Holidays[Date],Holidays[Event])=0,"",_xlfn.XLOOKUP(TimeSheet_October[[#This Row],[Date(s)]],Holidays[Date],Holidays[Event]))</f>
        <v/>
      </c>
      <c r="I13" s="329"/>
      <c r="J13" s="190">
        <f t="shared" si="0"/>
        <v>0</v>
      </c>
      <c r="K13" s="133">
        <f t="shared" si="1"/>
        <v>0</v>
      </c>
      <c r="L13" s="175">
        <f t="shared" si="2"/>
        <v>0</v>
      </c>
    </row>
    <row r="14" spans="1:16" ht="19.899999999999999" customHeight="1" x14ac:dyDescent="0.2">
      <c r="A14" s="123" t="b">
        <f>ISNA(_xlfn.XLOOKUP(TimeSheet_October[[#This Row],[Note For Other Assigned Duties]],Holidays[Event], Holidays[Event]))</f>
        <v>1</v>
      </c>
      <c r="C14" s="324">
        <f t="shared" si="3"/>
        <v>45572</v>
      </c>
      <c r="D14" s="325"/>
      <c r="E14" s="326"/>
      <c r="F14" s="327"/>
      <c r="G14" s="326"/>
      <c r="H14" s="328" t="str">
        <f>IF(_xlfn.XLOOKUP(TimeSheet_October[[#This Row],[Date(s)]],Holidays[Date],Holidays[Event])=0,"",_xlfn.XLOOKUP(TimeSheet_October[[#This Row],[Date(s)]],Holidays[Date],Holidays[Event]))</f>
        <v/>
      </c>
      <c r="I14" s="329"/>
      <c r="J14" s="190">
        <f t="shared" si="0"/>
        <v>0</v>
      </c>
      <c r="K14" s="133">
        <f t="shared" si="1"/>
        <v>0</v>
      </c>
      <c r="L14" s="175">
        <f t="shared" si="2"/>
        <v>0</v>
      </c>
    </row>
    <row r="15" spans="1:16" ht="19.899999999999999" customHeight="1" x14ac:dyDescent="0.2">
      <c r="A15" s="123" t="b">
        <f>ISNA(_xlfn.XLOOKUP(TimeSheet_October[[#This Row],[Note For Other Assigned Duties]],Holidays[Event], Holidays[Event]))</f>
        <v>1</v>
      </c>
      <c r="C15" s="324">
        <f t="shared" si="3"/>
        <v>45573</v>
      </c>
      <c r="D15" s="325"/>
      <c r="E15" s="326"/>
      <c r="F15" s="327"/>
      <c r="G15" s="326"/>
      <c r="H15" s="328" t="str">
        <f>IF(_xlfn.XLOOKUP(TimeSheet_October[[#This Row],[Date(s)]],Holidays[Date],Holidays[Event])=0,"",_xlfn.XLOOKUP(TimeSheet_October[[#This Row],[Date(s)]],Holidays[Date],Holidays[Event]))</f>
        <v/>
      </c>
      <c r="I15" s="329"/>
      <c r="J15" s="190">
        <f t="shared" si="0"/>
        <v>0</v>
      </c>
      <c r="K15" s="133">
        <f t="shared" si="1"/>
        <v>0</v>
      </c>
      <c r="L15" s="175">
        <f t="shared" si="2"/>
        <v>0</v>
      </c>
    </row>
    <row r="16" spans="1:16" ht="19.899999999999999" customHeight="1" x14ac:dyDescent="0.2">
      <c r="A16" s="123" t="b">
        <f>ISNA(_xlfn.XLOOKUP(TimeSheet_October[[#This Row],[Note For Other Assigned Duties]],Holidays[Event], Holidays[Event]))</f>
        <v>1</v>
      </c>
      <c r="C16" s="324">
        <f t="shared" si="3"/>
        <v>45574</v>
      </c>
      <c r="D16" s="325"/>
      <c r="E16" s="326"/>
      <c r="F16" s="327"/>
      <c r="G16" s="326"/>
      <c r="H16" s="328" t="str">
        <f>IF(_xlfn.XLOOKUP(TimeSheet_October[[#This Row],[Date(s)]],Holidays[Date],Holidays[Event])=0,"",_xlfn.XLOOKUP(TimeSheet_October[[#This Row],[Date(s)]],Holidays[Date],Holidays[Event]))</f>
        <v/>
      </c>
      <c r="I16" s="329"/>
      <c r="J16" s="190">
        <f t="shared" si="0"/>
        <v>0</v>
      </c>
      <c r="K16" s="133">
        <f t="shared" si="1"/>
        <v>0</v>
      </c>
      <c r="L16" s="175">
        <f t="shared" si="2"/>
        <v>0</v>
      </c>
    </row>
    <row r="17" spans="1:12" ht="19.899999999999999" customHeight="1" x14ac:dyDescent="0.2">
      <c r="A17" s="123" t="b">
        <f>ISNA(_xlfn.XLOOKUP(TimeSheet_October[[#This Row],[Note For Other Assigned Duties]],Holidays[Event], Holidays[Event]))</f>
        <v>1</v>
      </c>
      <c r="C17" s="324">
        <f t="shared" si="3"/>
        <v>45575</v>
      </c>
      <c r="D17" s="325"/>
      <c r="E17" s="326"/>
      <c r="F17" s="327"/>
      <c r="G17" s="326"/>
      <c r="H17" s="328" t="str">
        <f>IF(_xlfn.XLOOKUP(TimeSheet_October[[#This Row],[Date(s)]],Holidays[Date],Holidays[Event])=0,"",_xlfn.XLOOKUP(TimeSheet_October[[#This Row],[Date(s)]],Holidays[Date],Holidays[Event]))</f>
        <v/>
      </c>
      <c r="I17" s="329"/>
      <c r="J17" s="190">
        <f t="shared" si="0"/>
        <v>0</v>
      </c>
      <c r="K17" s="133">
        <f t="shared" si="1"/>
        <v>0</v>
      </c>
      <c r="L17" s="175">
        <f t="shared" si="2"/>
        <v>0</v>
      </c>
    </row>
    <row r="18" spans="1:12" ht="19.899999999999999" customHeight="1" x14ac:dyDescent="0.2">
      <c r="A18" s="123" t="b">
        <f>ISNA(_xlfn.XLOOKUP(TimeSheet_October[[#This Row],[Note For Other Assigned Duties]],Holidays[Event], Holidays[Event]))</f>
        <v>1</v>
      </c>
      <c r="C18" s="324">
        <f t="shared" si="3"/>
        <v>45576</v>
      </c>
      <c r="D18" s="325"/>
      <c r="E18" s="326"/>
      <c r="F18" s="327"/>
      <c r="G18" s="326"/>
      <c r="H18" s="328" t="str">
        <f>IF(_xlfn.XLOOKUP(TimeSheet_October[[#This Row],[Date(s)]],Holidays[Date],Holidays[Event])=0,"",_xlfn.XLOOKUP(TimeSheet_October[[#This Row],[Date(s)]],Holidays[Date],Holidays[Event]))</f>
        <v/>
      </c>
      <c r="I18" s="329"/>
      <c r="J18" s="190">
        <f t="shared" si="0"/>
        <v>0</v>
      </c>
      <c r="K18" s="133">
        <f t="shared" si="1"/>
        <v>0</v>
      </c>
      <c r="L18" s="175">
        <f t="shared" si="2"/>
        <v>0</v>
      </c>
    </row>
    <row r="19" spans="1:12" ht="19.899999999999999" customHeight="1" x14ac:dyDescent="0.2">
      <c r="A19" s="123" t="b">
        <f>ISNA(_xlfn.XLOOKUP(TimeSheet_October[[#This Row],[Note For Other Assigned Duties]],Holidays[Event], Holidays[Event]))</f>
        <v>1</v>
      </c>
      <c r="C19" s="324">
        <f t="shared" si="3"/>
        <v>45577</v>
      </c>
      <c r="D19" s="325"/>
      <c r="E19" s="326"/>
      <c r="F19" s="327"/>
      <c r="G19" s="326"/>
      <c r="H19" s="328" t="str">
        <f>IF(_xlfn.XLOOKUP(TimeSheet_October[[#This Row],[Date(s)]],Holidays[Date],Holidays[Event])=0,"",_xlfn.XLOOKUP(TimeSheet_October[[#This Row],[Date(s)]],Holidays[Date],Holidays[Event]))</f>
        <v/>
      </c>
      <c r="I19" s="329"/>
      <c r="J19" s="190">
        <f t="shared" si="0"/>
        <v>0</v>
      </c>
      <c r="K19" s="133">
        <f t="shared" si="1"/>
        <v>0</v>
      </c>
      <c r="L19" s="175">
        <f t="shared" si="2"/>
        <v>0</v>
      </c>
    </row>
    <row r="20" spans="1:12" ht="19.899999999999999" customHeight="1" x14ac:dyDescent="0.2">
      <c r="A20" s="123" t="b">
        <f>ISNA(_xlfn.XLOOKUP(TimeSheet_October[[#This Row],[Note For Other Assigned Duties]],Holidays[Event], Holidays[Event]))</f>
        <v>1</v>
      </c>
      <c r="C20" s="324">
        <f t="shared" si="3"/>
        <v>45578</v>
      </c>
      <c r="D20" s="325"/>
      <c r="E20" s="326"/>
      <c r="F20" s="327"/>
      <c r="G20" s="326"/>
      <c r="H20" s="328" t="str">
        <f>IF(_xlfn.XLOOKUP(TimeSheet_October[[#This Row],[Date(s)]],Holidays[Date],Holidays[Event])=0,"",_xlfn.XLOOKUP(TimeSheet_October[[#This Row],[Date(s)]],Holidays[Date],Holidays[Event]))</f>
        <v/>
      </c>
      <c r="I20" s="329"/>
      <c r="J20" s="190">
        <f t="shared" si="0"/>
        <v>0</v>
      </c>
      <c r="K20" s="133">
        <f t="shared" si="1"/>
        <v>0</v>
      </c>
      <c r="L20" s="175">
        <f t="shared" si="2"/>
        <v>0</v>
      </c>
    </row>
    <row r="21" spans="1:12" ht="19.899999999999999" customHeight="1" x14ac:dyDescent="0.2">
      <c r="A21" s="123" t="b">
        <f>ISNA(_xlfn.XLOOKUP(TimeSheet_October[[#This Row],[Note For Other Assigned Duties]],Holidays[Event], Holidays[Event]))</f>
        <v>0</v>
      </c>
      <c r="C21" s="324">
        <f t="shared" si="3"/>
        <v>45579</v>
      </c>
      <c r="D21" s="325"/>
      <c r="E21" s="326"/>
      <c r="F21" s="327"/>
      <c r="G21" s="326"/>
      <c r="H21" s="328" t="str">
        <f>IF(_xlfn.XLOOKUP(TimeSheet_October[[#This Row],[Date(s)]],Holidays[Date],Holidays[Event])=0,"",_xlfn.XLOOKUP(TimeSheet_October[[#This Row],[Date(s)]],Holidays[Date],Holidays[Event]))</f>
        <v>Thanksgiving Day</v>
      </c>
      <c r="I21" s="329"/>
      <c r="J21" s="190">
        <f t="shared" si="0"/>
        <v>0</v>
      </c>
      <c r="K21" s="133">
        <f t="shared" si="1"/>
        <v>0</v>
      </c>
      <c r="L21" s="175">
        <f t="shared" si="2"/>
        <v>0</v>
      </c>
    </row>
    <row r="22" spans="1:12" ht="19.899999999999999" customHeight="1" x14ac:dyDescent="0.2">
      <c r="A22" s="123" t="b">
        <f>ISNA(_xlfn.XLOOKUP(TimeSheet_October[[#This Row],[Note For Other Assigned Duties]],Holidays[Event], Holidays[Event]))</f>
        <v>1</v>
      </c>
      <c r="C22" s="324">
        <f t="shared" si="3"/>
        <v>45580</v>
      </c>
      <c r="D22" s="325"/>
      <c r="E22" s="326"/>
      <c r="F22" s="327"/>
      <c r="G22" s="326"/>
      <c r="H22" s="328" t="str">
        <f>IF(_xlfn.XLOOKUP(TimeSheet_October[[#This Row],[Date(s)]],Holidays[Date],Holidays[Event])=0,"",_xlfn.XLOOKUP(TimeSheet_October[[#This Row],[Date(s)]],Holidays[Date],Holidays[Event]))</f>
        <v/>
      </c>
      <c r="I22" s="329"/>
      <c r="J22" s="190">
        <f t="shared" si="0"/>
        <v>0</v>
      </c>
      <c r="K22" s="133">
        <f t="shared" si="1"/>
        <v>0</v>
      </c>
      <c r="L22" s="175">
        <f t="shared" si="2"/>
        <v>0</v>
      </c>
    </row>
    <row r="23" spans="1:12" ht="19.899999999999999" customHeight="1" x14ac:dyDescent="0.2">
      <c r="A23" s="123" t="b">
        <f>ISNA(_xlfn.XLOOKUP(TimeSheet_October[[#This Row],[Note For Other Assigned Duties]],Holidays[Event], Holidays[Event]))</f>
        <v>1</v>
      </c>
      <c r="C23" s="324">
        <f t="shared" si="3"/>
        <v>45581</v>
      </c>
      <c r="D23" s="325"/>
      <c r="E23" s="326"/>
      <c r="F23" s="327"/>
      <c r="G23" s="326"/>
      <c r="H23" s="328" t="str">
        <f>IF(_xlfn.XLOOKUP(TimeSheet_October[[#This Row],[Date(s)]],Holidays[Date],Holidays[Event])=0,"",_xlfn.XLOOKUP(TimeSheet_October[[#This Row],[Date(s)]],Holidays[Date],Holidays[Event]))</f>
        <v/>
      </c>
      <c r="I23" s="329"/>
      <c r="J23" s="190">
        <f t="shared" si="0"/>
        <v>0</v>
      </c>
      <c r="K23" s="133">
        <f t="shared" si="1"/>
        <v>0</v>
      </c>
      <c r="L23" s="175">
        <f t="shared" si="2"/>
        <v>0</v>
      </c>
    </row>
    <row r="24" spans="1:12" ht="19.899999999999999" customHeight="1" x14ac:dyDescent="0.2">
      <c r="A24" s="123" t="b">
        <f>ISNA(_xlfn.XLOOKUP(TimeSheet_October[[#This Row],[Note For Other Assigned Duties]],Holidays[Event], Holidays[Event]))</f>
        <v>1</v>
      </c>
      <c r="C24" s="324">
        <f t="shared" si="3"/>
        <v>45582</v>
      </c>
      <c r="D24" s="325"/>
      <c r="E24" s="326"/>
      <c r="F24" s="327"/>
      <c r="G24" s="326"/>
      <c r="H24" s="328" t="str">
        <f>IF(_xlfn.XLOOKUP(TimeSheet_October[[#This Row],[Date(s)]],Holidays[Date],Holidays[Event])=0,"",_xlfn.XLOOKUP(TimeSheet_October[[#This Row],[Date(s)]],Holidays[Date],Holidays[Event]))</f>
        <v/>
      </c>
      <c r="I24" s="329"/>
      <c r="J24" s="190">
        <f t="shared" si="0"/>
        <v>0</v>
      </c>
      <c r="K24" s="133">
        <f t="shared" si="1"/>
        <v>0</v>
      </c>
      <c r="L24" s="175">
        <f t="shared" si="2"/>
        <v>0</v>
      </c>
    </row>
    <row r="25" spans="1:12" ht="19.899999999999999" customHeight="1" x14ac:dyDescent="0.2">
      <c r="A25" s="123" t="b">
        <f>ISNA(_xlfn.XLOOKUP(TimeSheet_October[[#This Row],[Note For Other Assigned Duties]],Holidays[Event], Holidays[Event]))</f>
        <v>1</v>
      </c>
      <c r="C25" s="324">
        <f t="shared" si="3"/>
        <v>45583</v>
      </c>
      <c r="D25" s="325"/>
      <c r="E25" s="326"/>
      <c r="F25" s="327"/>
      <c r="G25" s="326"/>
      <c r="H25" s="328" t="str">
        <f>IF(_xlfn.XLOOKUP(TimeSheet_October[[#This Row],[Date(s)]],Holidays[Date],Holidays[Event])=0,"",_xlfn.XLOOKUP(TimeSheet_October[[#This Row],[Date(s)]],Holidays[Date],Holidays[Event]))</f>
        <v/>
      </c>
      <c r="I25" s="329"/>
      <c r="J25" s="190">
        <f t="shared" si="0"/>
        <v>0</v>
      </c>
      <c r="K25" s="133">
        <f t="shared" si="1"/>
        <v>0</v>
      </c>
      <c r="L25" s="175">
        <f t="shared" si="2"/>
        <v>0</v>
      </c>
    </row>
    <row r="26" spans="1:12" ht="19.899999999999999" customHeight="1" x14ac:dyDescent="0.2">
      <c r="A26" s="123" t="b">
        <f>ISNA(_xlfn.XLOOKUP(TimeSheet_October[[#This Row],[Note For Other Assigned Duties]],Holidays[Event], Holidays[Event]))</f>
        <v>1</v>
      </c>
      <c r="C26" s="324">
        <f t="shared" si="3"/>
        <v>45584</v>
      </c>
      <c r="D26" s="325"/>
      <c r="E26" s="326"/>
      <c r="F26" s="327"/>
      <c r="G26" s="326"/>
      <c r="H26" s="328" t="str">
        <f>IF(_xlfn.XLOOKUP(TimeSheet_October[[#This Row],[Date(s)]],Holidays[Date],Holidays[Event])=0,"",_xlfn.XLOOKUP(TimeSheet_October[[#This Row],[Date(s)]],Holidays[Date],Holidays[Event]))</f>
        <v/>
      </c>
      <c r="I26" s="329"/>
      <c r="J26" s="190">
        <f t="shared" si="0"/>
        <v>0</v>
      </c>
      <c r="K26" s="133">
        <f t="shared" si="1"/>
        <v>0</v>
      </c>
      <c r="L26" s="175">
        <f t="shared" si="2"/>
        <v>0</v>
      </c>
    </row>
    <row r="27" spans="1:12" ht="19.899999999999999" customHeight="1" x14ac:dyDescent="0.2">
      <c r="A27" s="123" t="b">
        <f>ISNA(_xlfn.XLOOKUP(TimeSheet_October[[#This Row],[Note For Other Assigned Duties]],Holidays[Event], Holidays[Event]))</f>
        <v>1</v>
      </c>
      <c r="C27" s="324">
        <f t="shared" si="3"/>
        <v>45585</v>
      </c>
      <c r="D27" s="325"/>
      <c r="E27" s="326"/>
      <c r="F27" s="327"/>
      <c r="G27" s="326"/>
      <c r="H27" s="328" t="str">
        <f>IF(_xlfn.XLOOKUP(TimeSheet_October[[#This Row],[Date(s)]],Holidays[Date],Holidays[Event])=0,"",_xlfn.XLOOKUP(TimeSheet_October[[#This Row],[Date(s)]],Holidays[Date],Holidays[Event]))</f>
        <v/>
      </c>
      <c r="I27" s="329"/>
      <c r="J27" s="190">
        <f t="shared" si="0"/>
        <v>0</v>
      </c>
      <c r="K27" s="133">
        <f t="shared" si="1"/>
        <v>0</v>
      </c>
      <c r="L27" s="175">
        <f t="shared" si="2"/>
        <v>0</v>
      </c>
    </row>
    <row r="28" spans="1:12" ht="19.899999999999999" customHeight="1" x14ac:dyDescent="0.2">
      <c r="A28" s="123" t="b">
        <f>ISNA(_xlfn.XLOOKUP(TimeSheet_October[[#This Row],[Note For Other Assigned Duties]],Holidays[Event], Holidays[Event]))</f>
        <v>1</v>
      </c>
      <c r="C28" s="324">
        <f t="shared" si="3"/>
        <v>45586</v>
      </c>
      <c r="D28" s="325"/>
      <c r="E28" s="326"/>
      <c r="F28" s="327"/>
      <c r="G28" s="326"/>
      <c r="H28" s="328" t="str">
        <f>IF(_xlfn.XLOOKUP(TimeSheet_October[[#This Row],[Date(s)]],Holidays[Date],Holidays[Event])=0,"",_xlfn.XLOOKUP(TimeSheet_October[[#This Row],[Date(s)]],Holidays[Date],Holidays[Event]))</f>
        <v/>
      </c>
      <c r="I28" s="329"/>
      <c r="J28" s="190">
        <f t="shared" si="0"/>
        <v>0</v>
      </c>
      <c r="K28" s="133">
        <f t="shared" si="1"/>
        <v>0</v>
      </c>
      <c r="L28" s="175">
        <f t="shared" si="2"/>
        <v>0</v>
      </c>
    </row>
    <row r="29" spans="1:12" ht="19.899999999999999" customHeight="1" x14ac:dyDescent="0.2">
      <c r="A29" s="123" t="b">
        <f>ISNA(_xlfn.XLOOKUP(TimeSheet_October[[#This Row],[Note For Other Assigned Duties]],Holidays[Event], Holidays[Event]))</f>
        <v>1</v>
      </c>
      <c r="C29" s="324">
        <f t="shared" si="3"/>
        <v>45587</v>
      </c>
      <c r="D29" s="325"/>
      <c r="E29" s="326"/>
      <c r="F29" s="327"/>
      <c r="G29" s="326"/>
      <c r="H29" s="328" t="str">
        <f>IF(_xlfn.XLOOKUP(TimeSheet_October[[#This Row],[Date(s)]],Holidays[Date],Holidays[Event])=0,"",_xlfn.XLOOKUP(TimeSheet_October[[#This Row],[Date(s)]],Holidays[Date],Holidays[Event]))</f>
        <v/>
      </c>
      <c r="I29" s="329"/>
      <c r="J29" s="190">
        <f t="shared" si="0"/>
        <v>0</v>
      </c>
      <c r="K29" s="133">
        <f t="shared" si="1"/>
        <v>0</v>
      </c>
      <c r="L29" s="175">
        <f t="shared" si="2"/>
        <v>0</v>
      </c>
    </row>
    <row r="30" spans="1:12" ht="19.899999999999999" customHeight="1" x14ac:dyDescent="0.2">
      <c r="A30" s="123" t="b">
        <f>ISNA(_xlfn.XLOOKUP(TimeSheet_October[[#This Row],[Note For Other Assigned Duties]],Holidays[Event], Holidays[Event]))</f>
        <v>1</v>
      </c>
      <c r="C30" s="324">
        <f t="shared" si="3"/>
        <v>45588</v>
      </c>
      <c r="D30" s="325"/>
      <c r="E30" s="326"/>
      <c r="F30" s="327"/>
      <c r="G30" s="326"/>
      <c r="H30" s="328" t="str">
        <f>IF(_xlfn.XLOOKUP(TimeSheet_October[[#This Row],[Date(s)]],Holidays[Date],Holidays[Event])=0,"",_xlfn.XLOOKUP(TimeSheet_October[[#This Row],[Date(s)]],Holidays[Date],Holidays[Event]))</f>
        <v/>
      </c>
      <c r="I30" s="329"/>
      <c r="J30" s="190">
        <f t="shared" si="0"/>
        <v>0</v>
      </c>
      <c r="K30" s="133">
        <f t="shared" si="1"/>
        <v>0</v>
      </c>
      <c r="L30" s="175">
        <f t="shared" si="2"/>
        <v>0</v>
      </c>
    </row>
    <row r="31" spans="1:12" ht="19.899999999999999" customHeight="1" x14ac:dyDescent="0.2">
      <c r="A31" s="123" t="b">
        <f>ISNA(_xlfn.XLOOKUP(TimeSheet_October[[#This Row],[Note For Other Assigned Duties]],Holidays[Event], Holidays[Event]))</f>
        <v>1</v>
      </c>
      <c r="C31" s="324">
        <f t="shared" si="3"/>
        <v>45589</v>
      </c>
      <c r="D31" s="325"/>
      <c r="E31" s="326"/>
      <c r="F31" s="327"/>
      <c r="G31" s="326"/>
      <c r="H31" s="328" t="str">
        <f>IF(_xlfn.XLOOKUP(TimeSheet_October[[#This Row],[Date(s)]],Holidays[Date],Holidays[Event])=0,"",_xlfn.XLOOKUP(TimeSheet_October[[#This Row],[Date(s)]],Holidays[Date],Holidays[Event]))</f>
        <v/>
      </c>
      <c r="I31" s="329"/>
      <c r="J31" s="190">
        <f t="shared" si="0"/>
        <v>0</v>
      </c>
      <c r="K31" s="133">
        <f t="shared" si="1"/>
        <v>0</v>
      </c>
      <c r="L31" s="175">
        <f t="shared" si="2"/>
        <v>0</v>
      </c>
    </row>
    <row r="32" spans="1:12" ht="19.899999999999999" customHeight="1" x14ac:dyDescent="0.2">
      <c r="A32" s="123" t="b">
        <f>ISNA(_xlfn.XLOOKUP(TimeSheet_October[[#This Row],[Note For Other Assigned Duties]],Holidays[Event], Holidays[Event]))</f>
        <v>1</v>
      </c>
      <c r="C32" s="324">
        <f t="shared" si="3"/>
        <v>45590</v>
      </c>
      <c r="D32" s="325"/>
      <c r="E32" s="326"/>
      <c r="F32" s="327"/>
      <c r="G32" s="326"/>
      <c r="H32" s="328" t="str">
        <f>IF(_xlfn.XLOOKUP(TimeSheet_October[[#This Row],[Date(s)]],Holidays[Date],Holidays[Event])=0,"",_xlfn.XLOOKUP(TimeSheet_October[[#This Row],[Date(s)]],Holidays[Date],Holidays[Event]))</f>
        <v/>
      </c>
      <c r="I32" s="329"/>
      <c r="J32" s="190">
        <f t="shared" si="0"/>
        <v>0</v>
      </c>
      <c r="K32" s="133">
        <f t="shared" si="1"/>
        <v>0</v>
      </c>
      <c r="L32" s="175">
        <f t="shared" si="2"/>
        <v>0</v>
      </c>
    </row>
    <row r="33" spans="1:12" ht="19.899999999999999" customHeight="1" x14ac:dyDescent="0.2">
      <c r="A33" s="123" t="b">
        <f>ISNA(_xlfn.XLOOKUP(TimeSheet_October[[#This Row],[Note For Other Assigned Duties]],Holidays[Event], Holidays[Event]))</f>
        <v>1</v>
      </c>
      <c r="C33" s="324">
        <f t="shared" si="3"/>
        <v>45591</v>
      </c>
      <c r="D33" s="325"/>
      <c r="E33" s="326"/>
      <c r="F33" s="327"/>
      <c r="G33" s="326"/>
      <c r="H33" s="328" t="str">
        <f>IF(_xlfn.XLOOKUP(TimeSheet_October[[#This Row],[Date(s)]],Holidays[Date],Holidays[Event])=0,"",_xlfn.XLOOKUP(TimeSheet_October[[#This Row],[Date(s)]],Holidays[Date],Holidays[Event]))</f>
        <v/>
      </c>
      <c r="I33" s="329"/>
      <c r="J33" s="190">
        <f t="shared" si="0"/>
        <v>0</v>
      </c>
      <c r="K33" s="133">
        <f t="shared" si="1"/>
        <v>0</v>
      </c>
      <c r="L33" s="175">
        <f t="shared" si="2"/>
        <v>0</v>
      </c>
    </row>
    <row r="34" spans="1:12" ht="19.899999999999999" customHeight="1" x14ac:dyDescent="0.2">
      <c r="A34" s="123" t="b">
        <f>ISNA(_xlfn.XLOOKUP(TimeSheet_October[[#This Row],[Note For Other Assigned Duties]],Holidays[Event], Holidays[Event]))</f>
        <v>1</v>
      </c>
      <c r="C34" s="324">
        <f t="shared" si="3"/>
        <v>45592</v>
      </c>
      <c r="D34" s="325"/>
      <c r="E34" s="326"/>
      <c r="F34" s="327"/>
      <c r="G34" s="326"/>
      <c r="H34" s="328" t="str">
        <f>IF(_xlfn.XLOOKUP(TimeSheet_October[[#This Row],[Date(s)]],Holidays[Date],Holidays[Event])=0,"",_xlfn.XLOOKUP(TimeSheet_October[[#This Row],[Date(s)]],Holidays[Date],Holidays[Event]))</f>
        <v/>
      </c>
      <c r="I34" s="329"/>
      <c r="J34" s="190">
        <f t="shared" si="0"/>
        <v>0</v>
      </c>
      <c r="K34" s="133">
        <f t="shared" si="1"/>
        <v>0</v>
      </c>
      <c r="L34" s="175">
        <f t="shared" si="2"/>
        <v>0</v>
      </c>
    </row>
    <row r="35" spans="1:12" ht="19.899999999999999" customHeight="1" x14ac:dyDescent="0.2">
      <c r="A35" s="123" t="b">
        <f>ISNA(_xlfn.XLOOKUP(TimeSheet_October[[#This Row],[Note For Other Assigned Duties]],Holidays[Event], Holidays[Event]))</f>
        <v>1</v>
      </c>
      <c r="C35" s="324">
        <f t="shared" si="3"/>
        <v>45593</v>
      </c>
      <c r="D35" s="325"/>
      <c r="E35" s="326"/>
      <c r="F35" s="327"/>
      <c r="G35" s="326"/>
      <c r="H35" s="328" t="str">
        <f>IF(_xlfn.XLOOKUP(TimeSheet_October[[#This Row],[Date(s)]],Holidays[Date],Holidays[Event])=0,"",_xlfn.XLOOKUP(TimeSheet_October[[#This Row],[Date(s)]],Holidays[Date],Holidays[Event]))</f>
        <v/>
      </c>
      <c r="I35" s="329"/>
      <c r="J35" s="190">
        <f t="shared" si="0"/>
        <v>0</v>
      </c>
      <c r="K35" s="133">
        <f t="shared" si="1"/>
        <v>0</v>
      </c>
      <c r="L35" s="175">
        <f t="shared" si="2"/>
        <v>0</v>
      </c>
    </row>
    <row r="36" spans="1:12" ht="19.899999999999999" customHeight="1" x14ac:dyDescent="0.2">
      <c r="A36" s="123" t="b">
        <f>ISNA(_xlfn.XLOOKUP(TimeSheet_October[[#This Row],[Note For Other Assigned Duties]],Holidays[Event], Holidays[Event]))</f>
        <v>1</v>
      </c>
      <c r="C36" s="324">
        <f t="shared" si="3"/>
        <v>45594</v>
      </c>
      <c r="D36" s="325"/>
      <c r="E36" s="326"/>
      <c r="F36" s="327"/>
      <c r="G36" s="326"/>
      <c r="H36" s="328" t="str">
        <f>IF(_xlfn.XLOOKUP(TimeSheet_October[[#This Row],[Date(s)]],Holidays[Date],Holidays[Event])=0,"",_xlfn.XLOOKUP(TimeSheet_October[[#This Row],[Date(s)]],Holidays[Date],Holidays[Event]))</f>
        <v/>
      </c>
      <c r="I36" s="329"/>
      <c r="J36" s="190">
        <f t="shared" si="0"/>
        <v>0</v>
      </c>
      <c r="K36" s="133">
        <f t="shared" si="1"/>
        <v>0</v>
      </c>
      <c r="L36" s="175">
        <f t="shared" si="2"/>
        <v>0</v>
      </c>
    </row>
    <row r="37" spans="1:12" ht="19.899999999999999" customHeight="1" x14ac:dyDescent="0.2">
      <c r="A37" s="123" t="b">
        <f>ISNA(_xlfn.XLOOKUP(TimeSheet_October[[#This Row],[Note For Other Assigned Duties]],Holidays[Event], Holidays[Event]))</f>
        <v>1</v>
      </c>
      <c r="C37" s="324">
        <f t="shared" si="3"/>
        <v>45595</v>
      </c>
      <c r="D37" s="325"/>
      <c r="E37" s="326"/>
      <c r="F37" s="327"/>
      <c r="G37" s="326"/>
      <c r="H37" s="328" t="str">
        <f>IF(_xlfn.XLOOKUP(TimeSheet_October[[#This Row],[Date(s)]],Holidays[Date],Holidays[Event])=0,"",_xlfn.XLOOKUP(TimeSheet_October[[#This Row],[Date(s)]],Holidays[Date],Holidays[Event]))</f>
        <v/>
      </c>
      <c r="I37" s="329"/>
      <c r="J37" s="190">
        <f t="shared" si="0"/>
        <v>0</v>
      </c>
      <c r="K37" s="133">
        <f t="shared" si="1"/>
        <v>0</v>
      </c>
      <c r="L37" s="178">
        <f t="shared" si="2"/>
        <v>0</v>
      </c>
    </row>
    <row r="38" spans="1:12" ht="19.899999999999999" customHeight="1" thickBot="1" x14ac:dyDescent="0.25">
      <c r="A38" s="123" t="b">
        <f>ISNA(_xlfn.XLOOKUP(TimeSheet_October[[#This Row],[Note For Other Assigned Duties]],Holidays[Event], Holidays[Event]))</f>
        <v>1</v>
      </c>
      <c r="C38" s="324">
        <f t="shared" si="3"/>
        <v>45596</v>
      </c>
      <c r="D38" s="325"/>
      <c r="E38" s="326"/>
      <c r="F38" s="327"/>
      <c r="G38" s="326"/>
      <c r="H38" s="328" t="str">
        <f>IF(_xlfn.XLOOKUP(TimeSheet_October[[#This Row],[Date(s)]],Holidays[Date],Holidays[Event])=0,"",_xlfn.XLOOKUP(TimeSheet_October[[#This Row],[Date(s)]],Holidays[Date],Holidays[Event]))</f>
        <v/>
      </c>
      <c r="I38" s="329"/>
      <c r="J38" s="191">
        <f t="shared" si="0"/>
        <v>0</v>
      </c>
      <c r="K38" s="188">
        <f t="shared" si="1"/>
        <v>0</v>
      </c>
      <c r="L38" s="179">
        <f t="shared" si="2"/>
        <v>0</v>
      </c>
    </row>
    <row r="39" spans="1:12" ht="20.25" customHeight="1" thickTop="1" x14ac:dyDescent="0.2">
      <c r="C39" s="158"/>
      <c r="D39" s="158"/>
      <c r="E39" s="158"/>
      <c r="F39" s="158"/>
      <c r="G39" s="158"/>
      <c r="H39" s="158"/>
      <c r="I39" s="158"/>
    </row>
  </sheetData>
  <sheetProtection algorithmName="SHA-512" hashValue="/vaz39L8fj2uSuGv64/Uhwq8XZzLuPkgdsatbaE5WV1PUtugqyRXLamQu4Gu90Z81Bo5Akjd9v/L4crTNXu/QQ==" saltValue="5Y0FtP9dIYmpj6aaiKuz6g=="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8">
    <cfRule type="expression" dxfId="9" priority="1">
      <formula>OR(IF(WEEKDAY($C8)=1,1),IF(WEEKDAY($C8)=7,1),IF($A8=FALSE,1))</formula>
    </cfRule>
  </conditionalFormatting>
  <dataValidations count="19">
    <dataValidation allowBlank="1" showErrorMessage="1" sqref="B2:B1048576 G5:H6 G2:H3 N5:O7 O1:O2 S7:XFD37 M1:M6 J35:J1048576 Q7:R7 K38:XFD1048576 Q1:XFD6 K8:R37 J2 P1:P7 D8:G37 I16 D38:I1048576 I32 I25 I37 I30 I23 I11:I12 I9 C8:C1048576" xr:uid="{00000000-0002-0000-1000-000000000000}"/>
    <dataValidation allowBlank="1" showInputMessage="1" showErrorMessage="1" prompt="Use this worksheet to track hours worked in a work week. Enter Date and Times in TimeSheet table. Total Hours, Regular Hours and Overtime Hours are automatically calculated" sqref="B1" xr:uid="{00000000-0002-0000-1000-000001000000}"/>
    <dataValidation allowBlank="1" showInputMessage="1" showErrorMessage="1" prompt="Enter Teacher and School details in cells below" sqref="C1" xr:uid="{00000000-0002-0000-1000-000002000000}"/>
    <dataValidation allowBlank="1" showInputMessage="1" showErrorMessage="1" prompt="Enter Teacher Name and FTE in cells to the right" sqref="C2" xr:uid="{00000000-0002-0000-1000-000003000000}"/>
    <dataValidation allowBlank="1" showInputMessage="1" showErrorMessage="1" prompt="Enter Teacher Name in this cell" sqref="D2" xr:uid="{00000000-0002-0000-1000-000004000000}"/>
    <dataValidation allowBlank="1" showInputMessage="1" showErrorMessage="1" prompt="Enter Teacher's FTE in this cell" sqref="E2" xr:uid="{00000000-0002-0000-1000-000005000000}"/>
    <dataValidation allowBlank="1" showInputMessage="1" showErrorMessage="1" prompt="Enter School Name in cell to the right" sqref="C3" xr:uid="{00000000-0002-0000-1000-000006000000}"/>
    <dataValidation allowBlank="1" showInputMessage="1" showErrorMessage="1" prompt="Enter School Name in this cell" sqref="D3" xr:uid="{00000000-0002-0000-1000-000007000000}"/>
    <dataValidation allowBlank="1" showInputMessage="1" showErrorMessage="1" prompt="Enter Total Assignable Hours in cell below" sqref="C5" xr:uid="{00000000-0002-0000-1000-000008000000}"/>
    <dataValidation allowBlank="1" showInputMessage="1" showErrorMessage="1" prompt="Total Assignable Hours Worked are automatically calculated in cell below" sqref="E5" xr:uid="{00000000-0002-0000-1000-000009000000}"/>
    <dataValidation allowBlank="1" showInputMessage="1" showErrorMessage="1" prompt="Regular Hours are automatically calculated in cell below" sqref="D5" xr:uid="{00000000-0002-0000-1000-00000A000000}"/>
    <dataValidation allowBlank="1" showInputMessage="1" showErrorMessage="1" prompt="Enter Total Work Week Hours in this cell" sqref="C6" xr:uid="{00000000-0002-0000-1000-00000B000000}"/>
    <dataValidation allowBlank="1" showInputMessage="1" showErrorMessage="1" prompt="Total Hours Worked are automatically calculated in this cell" sqref="D6:E6" xr:uid="{00000000-0002-0000-1000-00000C000000}"/>
    <dataValidation allowBlank="1" showInputMessage="1" showErrorMessage="1" prompt="Enter Date in this column under this heading. Use heading filters to find specific entries" sqref="C7" xr:uid="{00000000-0002-0000-1000-00000D000000}"/>
    <dataValidation allowBlank="1" showInputMessage="1" showErrorMessage="1" prompt="Enter Assigned Time After School in this column under this heading." sqref="I7 J8:J34" xr:uid="{00000000-0002-0000-1000-00000E000000}"/>
    <dataValidation allowBlank="1" showInputMessage="1" showErrorMessage="1" prompt="Assigned Hours Worked are automatically calculated in this column under this heading." sqref="K7:L7" xr:uid="{00000000-0002-0000-1000-00000F000000}"/>
    <dataValidation allowBlank="1" showInputMessage="1" showErrorMessage="1" prompt="Total Assignable Hours Worked to date automatically calculated in this cell." sqref="F6 J6" xr:uid="{00000000-0002-0000-1000-000010000000}"/>
    <dataValidation allowBlank="1" showInputMessage="1" showErrorMessage="1" prompt="Total Assignable Hours Worked to date are automatically calculated in cell below" sqref="J4 F5" xr:uid="{00000000-0002-0000-1000-000011000000}"/>
    <dataValidation allowBlank="1" showInputMessage="1" showErrorMessage="1" prompt="adsfa" sqref="I2" xr:uid="{00000000-0002-0000-1000-000012000000}"/>
  </dataValidations>
  <hyperlinks>
    <hyperlink ref="K2" location="'Mon-Day 1-S1'!Print_Titles" display="MON | Day 1 - Sem 1" xr:uid="{00000000-0004-0000-1000-000000000000}"/>
    <hyperlink ref="K3" location="'Tue-Day 2-S1'!Print_Titles" display="TUE | Day 2 - Sem 1" xr:uid="{00000000-0004-0000-1000-000001000000}"/>
    <hyperlink ref="K4" location="'Wed-Day 3-S1'!Print_Titles" display="WED | Day 3 - Sem 1" xr:uid="{00000000-0004-0000-1000-000002000000}"/>
    <hyperlink ref="K5" location="'Thu-Day 4-S1'!Print_Titles" display="THU | Day 4 - Sem 1" xr:uid="{00000000-0004-0000-1000-000003000000}"/>
    <hyperlink ref="K6" location="'Fri-Day 5-S1'!Print_Titles" display="FRI | Day 5 - Sem 1" xr:uid="{00000000-0004-0000-1000-000004000000}"/>
    <hyperlink ref="N2" location="'Day 6'!A1" display="Day 6 - Sem 1" xr:uid="{00000000-0004-0000-1000-000005000000}"/>
    <hyperlink ref="N3" location="'Early Dismissal 1'!A1" display="Early Out 1 - Sem 1" xr:uid="{00000000-0004-0000-1000-000006000000}"/>
    <hyperlink ref="N4" location="'Early Dismissal 2'!A1" display="Early Out 2 - Sem 1" xr:uid="{00000000-0004-0000-1000-000007000000}"/>
    <hyperlink ref="K2:L2" location="'Mon-Day 1'!A1" display="MON | Day 1 - Sem 1" xr:uid="{00000000-0004-0000-1000-000008000000}"/>
    <hyperlink ref="K3:L3" location="'Tue-Day 2'!A1" display="TUE | Day 2 - Sem 1" xr:uid="{00000000-0004-0000-1000-000009000000}"/>
    <hyperlink ref="K4:L4" location="'Wed-Day 3'!A1" display="WED | Day 3 - Sem 1" xr:uid="{00000000-0004-0000-1000-00000A000000}"/>
    <hyperlink ref="K5:L5" location="'Thu-Day 4'!A1" display="THU | Day 4 - Sem 1" xr:uid="{00000000-0004-0000-1000-00000B000000}"/>
    <hyperlink ref="K6:L6" location="'Fri-Day 5'!A1" display="FRI | Day 5 - Sem 1" xr:uid="{00000000-0004-0000-1000-00000C000000}"/>
  </hyperlinks>
  <printOptions horizontalCentered="1"/>
  <pageMargins left="0.25" right="0.25" top="0.75" bottom="0.75" header="0.3" footer="0.3"/>
  <pageSetup scale="87"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F23A468D-2103-4CEC-85BB-C889BDCD23BC}">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BBC177DC-B0E4-4297-93E0-AA593471485D}">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4"/>
    <pageSetUpPr fitToPage="1"/>
  </sheetPr>
  <dimension ref="A1:P38"/>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G12" sqref="G12"/>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875" style="123" customWidth="1"/>
    <col min="9" max="9" width="15.875" style="123" customWidth="1"/>
    <col min="10" max="10" width="17.125" style="157" customWidth="1"/>
    <col min="11" max="11" width="12.125" style="123" customWidth="1"/>
    <col min="12" max="12" width="20.875" style="123" customWidth="1"/>
    <col min="13" max="13" width="13.125" style="123" customWidth="1"/>
    <col min="14" max="14" width="13.5" style="123" customWidth="1"/>
    <col min="15" max="15" width="9.875" style="123" customWidth="1"/>
    <col min="16" max="16" width="1.875" style="123" customWidth="1"/>
    <col min="17" max="16384" width="9" style="123"/>
  </cols>
  <sheetData>
    <row r="1" spans="1:16" ht="35.25" customHeight="1" thickTop="1" thickBot="1" x14ac:dyDescent="0.45">
      <c r="C1" s="564" t="s">
        <v>73</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October!C6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SUM(J8:J37)/60</f>
        <v>0</v>
      </c>
      <c r="E6" s="187">
        <f>SUM(L8:L37)</f>
        <v>0</v>
      </c>
      <c r="F6" s="122">
        <f>October!F6+E6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ISNA(_xlfn.XLOOKUP(TimeSheet_November[[#This Row],[Note For Other Assigned Duties]],Holidays[Event], Holidays[Event]))</f>
        <v>1</v>
      </c>
      <c r="C8" s="324">
        <f>October!C38+1</f>
        <v>45597</v>
      </c>
      <c r="D8" s="325"/>
      <c r="E8" s="326"/>
      <c r="F8" s="327"/>
      <c r="G8" s="326"/>
      <c r="H8" s="328" t="str">
        <f>IF(_xlfn.XLOOKUP(TimeSheet_November[[#This Row],[Date(s)]],Holidays[Date],Holidays[Event])=0,"",_xlfn.XLOOKUP(TimeSheet_November[[#This Row],[Date(s)]],Holidays[Date],Holidays[Event]))</f>
        <v/>
      </c>
      <c r="I8" s="329"/>
      <c r="J8" s="190">
        <f t="shared" ref="J8:J37" si="0">F8</f>
        <v>0</v>
      </c>
      <c r="K8" s="133">
        <f t="shared" ref="K8:K37" si="1">IFERROR(D8+E8+G8+I8,0)</f>
        <v>0</v>
      </c>
      <c r="L8" s="175">
        <f t="shared" ref="L8:L37" si="2">IFERROR(K8/60,0)</f>
        <v>0</v>
      </c>
    </row>
    <row r="9" spans="1:16" ht="19.899999999999999" customHeight="1" x14ac:dyDescent="0.2">
      <c r="A9" s="123" t="b">
        <f>ISNA(_xlfn.XLOOKUP(TimeSheet_November[[#This Row],[Note For Other Assigned Duties]],Holidays[Event], Holidays[Event]))</f>
        <v>1</v>
      </c>
      <c r="C9" s="324">
        <f>+C8+1</f>
        <v>45598</v>
      </c>
      <c r="D9" s="325"/>
      <c r="E9" s="326"/>
      <c r="F9" s="327"/>
      <c r="G9" s="326"/>
      <c r="H9" s="328" t="str">
        <f>IF(_xlfn.XLOOKUP(TimeSheet_November[[#This Row],[Date(s)]],Holidays[Date],Holidays[Event])=0,"",_xlfn.XLOOKUP(TimeSheet_November[[#This Row],[Date(s)]],Holidays[Date],Holidays[Event]))</f>
        <v/>
      </c>
      <c r="I9" s="329"/>
      <c r="J9" s="190">
        <f t="shared" si="0"/>
        <v>0</v>
      </c>
      <c r="K9" s="133">
        <f t="shared" si="1"/>
        <v>0</v>
      </c>
      <c r="L9" s="175">
        <f t="shared" si="2"/>
        <v>0</v>
      </c>
    </row>
    <row r="10" spans="1:16" ht="19.899999999999999" customHeight="1" x14ac:dyDescent="0.2">
      <c r="A10" s="123" t="b">
        <f>ISNA(_xlfn.XLOOKUP(TimeSheet_November[[#This Row],[Note For Other Assigned Duties]],Holidays[Event], Holidays[Event]))</f>
        <v>1</v>
      </c>
      <c r="C10" s="324">
        <f t="shared" ref="C10:C37" si="3">+C9+1</f>
        <v>45599</v>
      </c>
      <c r="D10" s="325"/>
      <c r="E10" s="326"/>
      <c r="F10" s="327"/>
      <c r="G10" s="326"/>
      <c r="H10" s="328" t="str">
        <f>IF(_xlfn.XLOOKUP(TimeSheet_November[[#This Row],[Date(s)]],Holidays[Date],Holidays[Event])=0,"",_xlfn.XLOOKUP(TimeSheet_November[[#This Row],[Date(s)]],Holidays[Date],Holidays[Event]))</f>
        <v/>
      </c>
      <c r="I10" s="329"/>
      <c r="J10" s="190">
        <f t="shared" si="0"/>
        <v>0</v>
      </c>
      <c r="K10" s="133">
        <f t="shared" si="1"/>
        <v>0</v>
      </c>
      <c r="L10" s="175">
        <f t="shared" si="2"/>
        <v>0</v>
      </c>
    </row>
    <row r="11" spans="1:16" ht="19.899999999999999" customHeight="1" x14ac:dyDescent="0.2">
      <c r="A11" s="123" t="b">
        <f>ISNA(_xlfn.XLOOKUP(TimeSheet_November[[#This Row],[Note For Other Assigned Duties]],Holidays[Event], Holidays[Event]))</f>
        <v>1</v>
      </c>
      <c r="C11" s="324">
        <f t="shared" si="3"/>
        <v>45600</v>
      </c>
      <c r="D11" s="325"/>
      <c r="E11" s="326"/>
      <c r="F11" s="327"/>
      <c r="G11" s="326"/>
      <c r="H11" s="328" t="str">
        <f>IF(_xlfn.XLOOKUP(TimeSheet_November[[#This Row],[Date(s)]],Holidays[Date],Holidays[Event])=0,"",_xlfn.XLOOKUP(TimeSheet_November[[#This Row],[Date(s)]],Holidays[Date],Holidays[Event]))</f>
        <v/>
      </c>
      <c r="I11" s="329"/>
      <c r="J11" s="190">
        <f t="shared" si="0"/>
        <v>0</v>
      </c>
      <c r="K11" s="133">
        <f t="shared" si="1"/>
        <v>0</v>
      </c>
      <c r="L11" s="175">
        <f t="shared" si="2"/>
        <v>0</v>
      </c>
    </row>
    <row r="12" spans="1:16" ht="19.899999999999999" customHeight="1" x14ac:dyDescent="0.2">
      <c r="A12" s="123" t="b">
        <f>ISNA(_xlfn.XLOOKUP(TimeSheet_November[[#This Row],[Note For Other Assigned Duties]],Holidays[Event], Holidays[Event]))</f>
        <v>1</v>
      </c>
      <c r="C12" s="324">
        <f t="shared" si="3"/>
        <v>45601</v>
      </c>
      <c r="D12" s="325"/>
      <c r="E12" s="326"/>
      <c r="F12" s="327"/>
      <c r="G12" s="326"/>
      <c r="H12" s="328" t="str">
        <f>IF(_xlfn.XLOOKUP(TimeSheet_November[[#This Row],[Date(s)]],Holidays[Date],Holidays[Event])=0,"",_xlfn.XLOOKUP(TimeSheet_November[[#This Row],[Date(s)]],Holidays[Date],Holidays[Event]))</f>
        <v/>
      </c>
      <c r="I12" s="329"/>
      <c r="J12" s="190">
        <f t="shared" si="0"/>
        <v>0</v>
      </c>
      <c r="K12" s="133">
        <f t="shared" si="1"/>
        <v>0</v>
      </c>
      <c r="L12" s="175">
        <f t="shared" si="2"/>
        <v>0</v>
      </c>
    </row>
    <row r="13" spans="1:16" ht="19.899999999999999" customHeight="1" x14ac:dyDescent="0.2">
      <c r="A13" s="123" t="b">
        <f>ISNA(_xlfn.XLOOKUP(TimeSheet_November[[#This Row],[Note For Other Assigned Duties]],Holidays[Event], Holidays[Event]))</f>
        <v>1</v>
      </c>
      <c r="C13" s="324">
        <f t="shared" si="3"/>
        <v>45602</v>
      </c>
      <c r="D13" s="325"/>
      <c r="E13" s="326"/>
      <c r="F13" s="327"/>
      <c r="G13" s="326"/>
      <c r="H13" s="328" t="str">
        <f>IF(_xlfn.XLOOKUP(TimeSheet_November[[#This Row],[Date(s)]],Holidays[Date],Holidays[Event])=0,"",_xlfn.XLOOKUP(TimeSheet_November[[#This Row],[Date(s)]],Holidays[Date],Holidays[Event]))</f>
        <v/>
      </c>
      <c r="I13" s="329"/>
      <c r="J13" s="190">
        <f t="shared" si="0"/>
        <v>0</v>
      </c>
      <c r="K13" s="133">
        <f t="shared" si="1"/>
        <v>0</v>
      </c>
      <c r="L13" s="175">
        <f t="shared" si="2"/>
        <v>0</v>
      </c>
    </row>
    <row r="14" spans="1:16" ht="19.899999999999999" customHeight="1" x14ac:dyDescent="0.2">
      <c r="A14" s="123" t="b">
        <f>ISNA(_xlfn.XLOOKUP(TimeSheet_November[[#This Row],[Note For Other Assigned Duties]],Holidays[Event], Holidays[Event]))</f>
        <v>1</v>
      </c>
      <c r="C14" s="324">
        <f t="shared" si="3"/>
        <v>45603</v>
      </c>
      <c r="D14" s="325"/>
      <c r="E14" s="326"/>
      <c r="F14" s="327"/>
      <c r="G14" s="326"/>
      <c r="H14" s="328" t="str">
        <f>IF(_xlfn.XLOOKUP(TimeSheet_November[[#This Row],[Date(s)]],Holidays[Date],Holidays[Event])=0,"",_xlfn.XLOOKUP(TimeSheet_November[[#This Row],[Date(s)]],Holidays[Date],Holidays[Event]))</f>
        <v/>
      </c>
      <c r="I14" s="329"/>
      <c r="J14" s="190">
        <f t="shared" si="0"/>
        <v>0</v>
      </c>
      <c r="K14" s="133">
        <f t="shared" si="1"/>
        <v>0</v>
      </c>
      <c r="L14" s="175">
        <f t="shared" si="2"/>
        <v>0</v>
      </c>
    </row>
    <row r="15" spans="1:16" ht="19.899999999999999" customHeight="1" x14ac:dyDescent="0.2">
      <c r="A15" s="123" t="b">
        <f>ISNA(_xlfn.XLOOKUP(TimeSheet_November[[#This Row],[Note For Other Assigned Duties]],Holidays[Event], Holidays[Event]))</f>
        <v>1</v>
      </c>
      <c r="C15" s="324">
        <f t="shared" si="3"/>
        <v>45604</v>
      </c>
      <c r="D15" s="325"/>
      <c r="E15" s="326"/>
      <c r="F15" s="327"/>
      <c r="G15" s="326"/>
      <c r="H15" s="328" t="str">
        <f>IF(_xlfn.XLOOKUP(TimeSheet_November[[#This Row],[Date(s)]],Holidays[Date],Holidays[Event])=0,"",_xlfn.XLOOKUP(TimeSheet_November[[#This Row],[Date(s)]],Holidays[Date],Holidays[Event]))</f>
        <v/>
      </c>
      <c r="I15" s="329"/>
      <c r="J15" s="190">
        <f t="shared" si="0"/>
        <v>0</v>
      </c>
      <c r="K15" s="133">
        <f t="shared" si="1"/>
        <v>0</v>
      </c>
      <c r="L15" s="175">
        <f t="shared" si="2"/>
        <v>0</v>
      </c>
    </row>
    <row r="16" spans="1:16" ht="19.899999999999999" customHeight="1" x14ac:dyDescent="0.2">
      <c r="A16" s="123" t="b">
        <f>ISNA(_xlfn.XLOOKUP(TimeSheet_November[[#This Row],[Note For Other Assigned Duties]],Holidays[Event], Holidays[Event]))</f>
        <v>1</v>
      </c>
      <c r="C16" s="324">
        <f t="shared" si="3"/>
        <v>45605</v>
      </c>
      <c r="D16" s="325"/>
      <c r="E16" s="326"/>
      <c r="F16" s="327"/>
      <c r="G16" s="326"/>
      <c r="H16" s="328" t="str">
        <f>IF(_xlfn.XLOOKUP(TimeSheet_November[[#This Row],[Date(s)]],Holidays[Date],Holidays[Event])=0,"",_xlfn.XLOOKUP(TimeSheet_November[[#This Row],[Date(s)]],Holidays[Date],Holidays[Event]))</f>
        <v/>
      </c>
      <c r="I16" s="329"/>
      <c r="J16" s="190">
        <f t="shared" si="0"/>
        <v>0</v>
      </c>
      <c r="K16" s="133">
        <f t="shared" si="1"/>
        <v>0</v>
      </c>
      <c r="L16" s="175">
        <f t="shared" si="2"/>
        <v>0</v>
      </c>
    </row>
    <row r="17" spans="1:12" ht="19.899999999999999" customHeight="1" x14ac:dyDescent="0.2">
      <c r="A17" s="123" t="b">
        <f>ISNA(_xlfn.XLOOKUP(TimeSheet_November[[#This Row],[Note For Other Assigned Duties]],Holidays[Event], Holidays[Event]))</f>
        <v>1</v>
      </c>
      <c r="C17" s="324">
        <f t="shared" si="3"/>
        <v>45606</v>
      </c>
      <c r="D17" s="325"/>
      <c r="E17" s="326"/>
      <c r="F17" s="327"/>
      <c r="G17" s="326"/>
      <c r="H17" s="328" t="str">
        <f>IF(_xlfn.XLOOKUP(TimeSheet_November[[#This Row],[Date(s)]],Holidays[Date],Holidays[Event])=0,"",_xlfn.XLOOKUP(TimeSheet_November[[#This Row],[Date(s)]],Holidays[Date],Holidays[Event]))</f>
        <v/>
      </c>
      <c r="I17" s="329"/>
      <c r="J17" s="190">
        <f t="shared" si="0"/>
        <v>0</v>
      </c>
      <c r="K17" s="133">
        <f t="shared" si="1"/>
        <v>0</v>
      </c>
      <c r="L17" s="175">
        <f t="shared" si="2"/>
        <v>0</v>
      </c>
    </row>
    <row r="18" spans="1:12" ht="19.899999999999999" customHeight="1" x14ac:dyDescent="0.2">
      <c r="A18" s="123" t="b">
        <f>ISNA(_xlfn.XLOOKUP(TimeSheet_November[[#This Row],[Note For Other Assigned Duties]],Holidays[Event], Holidays[Event]))</f>
        <v>0</v>
      </c>
      <c r="C18" s="324">
        <f t="shared" si="3"/>
        <v>45607</v>
      </c>
      <c r="D18" s="325"/>
      <c r="E18" s="326"/>
      <c r="F18" s="327"/>
      <c r="G18" s="326"/>
      <c r="H18" s="328" t="str">
        <f>IF(_xlfn.XLOOKUP(TimeSheet_November[[#This Row],[Date(s)]],Holidays[Date],Holidays[Event])=0,"",_xlfn.XLOOKUP(TimeSheet_November[[#This Row],[Date(s)]],Holidays[Date],Holidays[Event]))</f>
        <v>Remembrance Day</v>
      </c>
      <c r="I18" s="329"/>
      <c r="J18" s="190">
        <f t="shared" si="0"/>
        <v>0</v>
      </c>
      <c r="K18" s="133">
        <f t="shared" si="1"/>
        <v>0</v>
      </c>
      <c r="L18" s="175">
        <f t="shared" si="2"/>
        <v>0</v>
      </c>
    </row>
    <row r="19" spans="1:12" ht="19.899999999999999" customHeight="1" x14ac:dyDescent="0.2">
      <c r="A19" s="123" t="b">
        <f>ISNA(_xlfn.XLOOKUP(TimeSheet_November[[#This Row],[Note For Other Assigned Duties]],Holidays[Event], Holidays[Event]))</f>
        <v>1</v>
      </c>
      <c r="C19" s="324">
        <f t="shared" si="3"/>
        <v>45608</v>
      </c>
      <c r="D19" s="325"/>
      <c r="E19" s="326"/>
      <c r="F19" s="327"/>
      <c r="G19" s="326"/>
      <c r="H19" s="328" t="str">
        <f>IF(_xlfn.XLOOKUP(TimeSheet_November[[#This Row],[Date(s)]],Holidays[Date],Holidays[Event])=0,"",_xlfn.XLOOKUP(TimeSheet_November[[#This Row],[Date(s)]],Holidays[Date],Holidays[Event]))</f>
        <v/>
      </c>
      <c r="I19" s="329"/>
      <c r="J19" s="190">
        <f t="shared" si="0"/>
        <v>0</v>
      </c>
      <c r="K19" s="133">
        <f t="shared" si="1"/>
        <v>0</v>
      </c>
      <c r="L19" s="175">
        <f t="shared" si="2"/>
        <v>0</v>
      </c>
    </row>
    <row r="20" spans="1:12" ht="19.899999999999999" customHeight="1" x14ac:dyDescent="0.2">
      <c r="A20" s="123" t="b">
        <f>ISNA(_xlfn.XLOOKUP(TimeSheet_November[[#This Row],[Note For Other Assigned Duties]],Holidays[Event], Holidays[Event]))</f>
        <v>1</v>
      </c>
      <c r="C20" s="324">
        <f t="shared" si="3"/>
        <v>45609</v>
      </c>
      <c r="D20" s="325"/>
      <c r="E20" s="326"/>
      <c r="F20" s="327"/>
      <c r="G20" s="326"/>
      <c r="H20" s="328" t="str">
        <f>IF(_xlfn.XLOOKUP(TimeSheet_November[[#This Row],[Date(s)]],Holidays[Date],Holidays[Event])=0,"",_xlfn.XLOOKUP(TimeSheet_November[[#This Row],[Date(s)]],Holidays[Date],Holidays[Event]))</f>
        <v/>
      </c>
      <c r="I20" s="329"/>
      <c r="J20" s="190">
        <f t="shared" si="0"/>
        <v>0</v>
      </c>
      <c r="K20" s="133">
        <f t="shared" si="1"/>
        <v>0</v>
      </c>
      <c r="L20" s="175">
        <f t="shared" si="2"/>
        <v>0</v>
      </c>
    </row>
    <row r="21" spans="1:12" ht="19.899999999999999" customHeight="1" x14ac:dyDescent="0.2">
      <c r="A21" s="123" t="b">
        <f>ISNA(_xlfn.XLOOKUP(TimeSheet_November[[#This Row],[Note For Other Assigned Duties]],Holidays[Event], Holidays[Event]))</f>
        <v>1</v>
      </c>
      <c r="C21" s="324">
        <f t="shared" si="3"/>
        <v>45610</v>
      </c>
      <c r="D21" s="325"/>
      <c r="E21" s="326"/>
      <c r="F21" s="327"/>
      <c r="G21" s="326"/>
      <c r="H21" s="328" t="str">
        <f>IF(_xlfn.XLOOKUP(TimeSheet_November[[#This Row],[Date(s)]],Holidays[Date],Holidays[Event])=0,"",_xlfn.XLOOKUP(TimeSheet_November[[#This Row],[Date(s)]],Holidays[Date],Holidays[Event]))</f>
        <v/>
      </c>
      <c r="I21" s="329"/>
      <c r="J21" s="190">
        <f t="shared" si="0"/>
        <v>0</v>
      </c>
      <c r="K21" s="133">
        <f t="shared" si="1"/>
        <v>0</v>
      </c>
      <c r="L21" s="175">
        <f t="shared" si="2"/>
        <v>0</v>
      </c>
    </row>
    <row r="22" spans="1:12" ht="19.899999999999999" customHeight="1" x14ac:dyDescent="0.2">
      <c r="A22" s="123" t="b">
        <f>ISNA(_xlfn.XLOOKUP(TimeSheet_November[[#This Row],[Note For Other Assigned Duties]],Holidays[Event], Holidays[Event]))</f>
        <v>1</v>
      </c>
      <c r="C22" s="324">
        <f t="shared" si="3"/>
        <v>45611</v>
      </c>
      <c r="D22" s="325"/>
      <c r="E22" s="326"/>
      <c r="F22" s="327"/>
      <c r="G22" s="326"/>
      <c r="H22" s="328" t="str">
        <f>IF(_xlfn.XLOOKUP(TimeSheet_November[[#This Row],[Date(s)]],Holidays[Date],Holidays[Event])=0,"",_xlfn.XLOOKUP(TimeSheet_November[[#This Row],[Date(s)]],Holidays[Date],Holidays[Event]))</f>
        <v/>
      </c>
      <c r="I22" s="329"/>
      <c r="J22" s="190">
        <f t="shared" si="0"/>
        <v>0</v>
      </c>
      <c r="K22" s="133">
        <f t="shared" si="1"/>
        <v>0</v>
      </c>
      <c r="L22" s="175">
        <f t="shared" si="2"/>
        <v>0</v>
      </c>
    </row>
    <row r="23" spans="1:12" ht="19.899999999999999" customHeight="1" x14ac:dyDescent="0.2">
      <c r="A23" s="123" t="b">
        <f>ISNA(_xlfn.XLOOKUP(TimeSheet_November[[#This Row],[Note For Other Assigned Duties]],Holidays[Event], Holidays[Event]))</f>
        <v>1</v>
      </c>
      <c r="C23" s="324">
        <f t="shared" si="3"/>
        <v>45612</v>
      </c>
      <c r="D23" s="325"/>
      <c r="E23" s="326"/>
      <c r="F23" s="327"/>
      <c r="G23" s="326"/>
      <c r="H23" s="328" t="str">
        <f>IF(_xlfn.XLOOKUP(TimeSheet_November[[#This Row],[Date(s)]],Holidays[Date],Holidays[Event])=0,"",_xlfn.XLOOKUP(TimeSheet_November[[#This Row],[Date(s)]],Holidays[Date],Holidays[Event]))</f>
        <v/>
      </c>
      <c r="I23" s="329"/>
      <c r="J23" s="190">
        <f t="shared" si="0"/>
        <v>0</v>
      </c>
      <c r="K23" s="133">
        <f t="shared" si="1"/>
        <v>0</v>
      </c>
      <c r="L23" s="175">
        <f t="shared" si="2"/>
        <v>0</v>
      </c>
    </row>
    <row r="24" spans="1:12" ht="19.899999999999999" customHeight="1" x14ac:dyDescent="0.2">
      <c r="A24" s="123" t="b">
        <f>ISNA(_xlfn.XLOOKUP(TimeSheet_November[[#This Row],[Note For Other Assigned Duties]],Holidays[Event], Holidays[Event]))</f>
        <v>1</v>
      </c>
      <c r="C24" s="324">
        <f t="shared" si="3"/>
        <v>45613</v>
      </c>
      <c r="D24" s="325"/>
      <c r="E24" s="326"/>
      <c r="F24" s="327"/>
      <c r="G24" s="326"/>
      <c r="H24" s="328" t="str">
        <f>IF(_xlfn.XLOOKUP(TimeSheet_November[[#This Row],[Date(s)]],Holidays[Date],Holidays[Event])=0,"",_xlfn.XLOOKUP(TimeSheet_November[[#This Row],[Date(s)]],Holidays[Date],Holidays[Event]))</f>
        <v/>
      </c>
      <c r="I24" s="329"/>
      <c r="J24" s="190">
        <f t="shared" si="0"/>
        <v>0</v>
      </c>
      <c r="K24" s="133">
        <f t="shared" si="1"/>
        <v>0</v>
      </c>
      <c r="L24" s="175">
        <f t="shared" si="2"/>
        <v>0</v>
      </c>
    </row>
    <row r="25" spans="1:12" ht="19.899999999999999" customHeight="1" x14ac:dyDescent="0.2">
      <c r="A25" s="123" t="b">
        <f>ISNA(_xlfn.XLOOKUP(TimeSheet_November[[#This Row],[Note For Other Assigned Duties]],Holidays[Event], Holidays[Event]))</f>
        <v>1</v>
      </c>
      <c r="C25" s="324">
        <f t="shared" si="3"/>
        <v>45614</v>
      </c>
      <c r="D25" s="325"/>
      <c r="E25" s="326"/>
      <c r="F25" s="327"/>
      <c r="G25" s="326"/>
      <c r="H25" s="328" t="str">
        <f>IF(_xlfn.XLOOKUP(TimeSheet_November[[#This Row],[Date(s)]],Holidays[Date],Holidays[Event])=0,"",_xlfn.XLOOKUP(TimeSheet_November[[#This Row],[Date(s)]],Holidays[Date],Holidays[Event]))</f>
        <v/>
      </c>
      <c r="I25" s="329"/>
      <c r="J25" s="190">
        <f t="shared" si="0"/>
        <v>0</v>
      </c>
      <c r="K25" s="133">
        <f t="shared" si="1"/>
        <v>0</v>
      </c>
      <c r="L25" s="175">
        <f t="shared" si="2"/>
        <v>0</v>
      </c>
    </row>
    <row r="26" spans="1:12" ht="19.899999999999999" customHeight="1" x14ac:dyDescent="0.2">
      <c r="A26" s="123" t="b">
        <f>ISNA(_xlfn.XLOOKUP(TimeSheet_November[[#This Row],[Note For Other Assigned Duties]],Holidays[Event], Holidays[Event]))</f>
        <v>1</v>
      </c>
      <c r="C26" s="324">
        <f t="shared" si="3"/>
        <v>45615</v>
      </c>
      <c r="D26" s="325"/>
      <c r="E26" s="326"/>
      <c r="F26" s="327"/>
      <c r="G26" s="326"/>
      <c r="H26" s="328" t="str">
        <f>IF(_xlfn.XLOOKUP(TimeSheet_November[[#This Row],[Date(s)]],Holidays[Date],Holidays[Event])=0,"",_xlfn.XLOOKUP(TimeSheet_November[[#This Row],[Date(s)]],Holidays[Date],Holidays[Event]))</f>
        <v/>
      </c>
      <c r="I26" s="329"/>
      <c r="J26" s="190">
        <f t="shared" si="0"/>
        <v>0</v>
      </c>
      <c r="K26" s="133">
        <f t="shared" si="1"/>
        <v>0</v>
      </c>
      <c r="L26" s="175">
        <f t="shared" si="2"/>
        <v>0</v>
      </c>
    </row>
    <row r="27" spans="1:12" ht="19.899999999999999" customHeight="1" x14ac:dyDescent="0.2">
      <c r="A27" s="123" t="b">
        <f>ISNA(_xlfn.XLOOKUP(TimeSheet_November[[#This Row],[Note For Other Assigned Duties]],Holidays[Event], Holidays[Event]))</f>
        <v>1</v>
      </c>
      <c r="C27" s="324">
        <f t="shared" si="3"/>
        <v>45616</v>
      </c>
      <c r="D27" s="325"/>
      <c r="E27" s="326"/>
      <c r="F27" s="327"/>
      <c r="G27" s="326"/>
      <c r="H27" s="328" t="str">
        <f>IF(_xlfn.XLOOKUP(TimeSheet_November[[#This Row],[Date(s)]],Holidays[Date],Holidays[Event])=0,"",_xlfn.XLOOKUP(TimeSheet_November[[#This Row],[Date(s)]],Holidays[Date],Holidays[Event]))</f>
        <v/>
      </c>
      <c r="I27" s="329"/>
      <c r="J27" s="190">
        <f t="shared" si="0"/>
        <v>0</v>
      </c>
      <c r="K27" s="133">
        <f t="shared" si="1"/>
        <v>0</v>
      </c>
      <c r="L27" s="175">
        <f t="shared" si="2"/>
        <v>0</v>
      </c>
    </row>
    <row r="28" spans="1:12" ht="19.899999999999999" customHeight="1" x14ac:dyDescent="0.2">
      <c r="A28" s="123" t="b">
        <f>ISNA(_xlfn.XLOOKUP(TimeSheet_November[[#This Row],[Note For Other Assigned Duties]],Holidays[Event], Holidays[Event]))</f>
        <v>1</v>
      </c>
      <c r="C28" s="324">
        <f t="shared" si="3"/>
        <v>45617</v>
      </c>
      <c r="D28" s="325"/>
      <c r="E28" s="326"/>
      <c r="F28" s="327"/>
      <c r="G28" s="326"/>
      <c r="H28" s="328" t="str">
        <f>IF(_xlfn.XLOOKUP(TimeSheet_November[[#This Row],[Date(s)]],Holidays[Date],Holidays[Event])=0,"",_xlfn.XLOOKUP(TimeSheet_November[[#This Row],[Date(s)]],Holidays[Date],Holidays[Event]))</f>
        <v/>
      </c>
      <c r="I28" s="329"/>
      <c r="J28" s="190">
        <f t="shared" si="0"/>
        <v>0</v>
      </c>
      <c r="K28" s="133">
        <f t="shared" si="1"/>
        <v>0</v>
      </c>
      <c r="L28" s="175">
        <f t="shared" si="2"/>
        <v>0</v>
      </c>
    </row>
    <row r="29" spans="1:12" ht="19.899999999999999" customHeight="1" x14ac:dyDescent="0.2">
      <c r="A29" s="123" t="b">
        <f>ISNA(_xlfn.XLOOKUP(TimeSheet_November[[#This Row],[Note For Other Assigned Duties]],Holidays[Event], Holidays[Event]))</f>
        <v>1</v>
      </c>
      <c r="C29" s="324">
        <f t="shared" si="3"/>
        <v>45618</v>
      </c>
      <c r="D29" s="325"/>
      <c r="E29" s="326"/>
      <c r="F29" s="327"/>
      <c r="G29" s="326"/>
      <c r="H29" s="328" t="str">
        <f>IF(_xlfn.XLOOKUP(TimeSheet_November[[#This Row],[Date(s)]],Holidays[Date],Holidays[Event])=0,"",_xlfn.XLOOKUP(TimeSheet_November[[#This Row],[Date(s)]],Holidays[Date],Holidays[Event]))</f>
        <v/>
      </c>
      <c r="I29" s="329"/>
      <c r="J29" s="190">
        <f t="shared" si="0"/>
        <v>0</v>
      </c>
      <c r="K29" s="133">
        <f t="shared" si="1"/>
        <v>0</v>
      </c>
      <c r="L29" s="175">
        <f t="shared" si="2"/>
        <v>0</v>
      </c>
    </row>
    <row r="30" spans="1:12" ht="19.899999999999999" customHeight="1" x14ac:dyDescent="0.2">
      <c r="A30" s="123" t="b">
        <f>ISNA(_xlfn.XLOOKUP(TimeSheet_November[[#This Row],[Note For Other Assigned Duties]],Holidays[Event], Holidays[Event]))</f>
        <v>1</v>
      </c>
      <c r="C30" s="324">
        <f t="shared" si="3"/>
        <v>45619</v>
      </c>
      <c r="D30" s="325"/>
      <c r="E30" s="326"/>
      <c r="F30" s="327"/>
      <c r="G30" s="326"/>
      <c r="H30" s="328" t="str">
        <f>IF(_xlfn.XLOOKUP(TimeSheet_November[[#This Row],[Date(s)]],Holidays[Date],Holidays[Event])=0,"",_xlfn.XLOOKUP(TimeSheet_November[[#This Row],[Date(s)]],Holidays[Date],Holidays[Event]))</f>
        <v/>
      </c>
      <c r="I30" s="329"/>
      <c r="J30" s="190">
        <f t="shared" si="0"/>
        <v>0</v>
      </c>
      <c r="K30" s="133">
        <f t="shared" si="1"/>
        <v>0</v>
      </c>
      <c r="L30" s="175">
        <f t="shared" si="2"/>
        <v>0</v>
      </c>
    </row>
    <row r="31" spans="1:12" ht="19.899999999999999" customHeight="1" x14ac:dyDescent="0.2">
      <c r="A31" s="123" t="b">
        <f>ISNA(_xlfn.XLOOKUP(TimeSheet_November[[#This Row],[Note For Other Assigned Duties]],Holidays[Event], Holidays[Event]))</f>
        <v>1</v>
      </c>
      <c r="C31" s="324">
        <f t="shared" si="3"/>
        <v>45620</v>
      </c>
      <c r="D31" s="325"/>
      <c r="E31" s="326"/>
      <c r="F31" s="327"/>
      <c r="G31" s="326"/>
      <c r="H31" s="328" t="str">
        <f>IF(_xlfn.XLOOKUP(TimeSheet_November[[#This Row],[Date(s)]],Holidays[Date],Holidays[Event])=0,"",_xlfn.XLOOKUP(TimeSheet_November[[#This Row],[Date(s)]],Holidays[Date],Holidays[Event]))</f>
        <v/>
      </c>
      <c r="I31" s="329"/>
      <c r="J31" s="190">
        <f t="shared" si="0"/>
        <v>0</v>
      </c>
      <c r="K31" s="133">
        <f t="shared" si="1"/>
        <v>0</v>
      </c>
      <c r="L31" s="175">
        <f t="shared" si="2"/>
        <v>0</v>
      </c>
    </row>
    <row r="32" spans="1:12" ht="19.899999999999999" customHeight="1" x14ac:dyDescent="0.2">
      <c r="A32" s="123" t="b">
        <f>ISNA(_xlfn.XLOOKUP(TimeSheet_November[[#This Row],[Note For Other Assigned Duties]],Holidays[Event], Holidays[Event]))</f>
        <v>1</v>
      </c>
      <c r="C32" s="324">
        <f t="shared" si="3"/>
        <v>45621</v>
      </c>
      <c r="D32" s="325"/>
      <c r="E32" s="326"/>
      <c r="F32" s="327"/>
      <c r="G32" s="326"/>
      <c r="H32" s="328" t="str">
        <f>IF(_xlfn.XLOOKUP(TimeSheet_November[[#This Row],[Date(s)]],Holidays[Date],Holidays[Event])=0,"",_xlfn.XLOOKUP(TimeSheet_November[[#This Row],[Date(s)]],Holidays[Date],Holidays[Event]))</f>
        <v/>
      </c>
      <c r="I32" s="329"/>
      <c r="J32" s="190">
        <f t="shared" si="0"/>
        <v>0</v>
      </c>
      <c r="K32" s="133">
        <f t="shared" si="1"/>
        <v>0</v>
      </c>
      <c r="L32" s="175">
        <f t="shared" si="2"/>
        <v>0</v>
      </c>
    </row>
    <row r="33" spans="1:12" ht="19.899999999999999" customHeight="1" x14ac:dyDescent="0.2">
      <c r="A33" s="123" t="b">
        <f>ISNA(_xlfn.XLOOKUP(TimeSheet_November[[#This Row],[Note For Other Assigned Duties]],Holidays[Event], Holidays[Event]))</f>
        <v>1</v>
      </c>
      <c r="C33" s="324">
        <f t="shared" si="3"/>
        <v>45622</v>
      </c>
      <c r="D33" s="325"/>
      <c r="E33" s="326"/>
      <c r="F33" s="327"/>
      <c r="G33" s="326"/>
      <c r="H33" s="328" t="str">
        <f>IF(_xlfn.XLOOKUP(TimeSheet_November[[#This Row],[Date(s)]],Holidays[Date],Holidays[Event])=0,"",_xlfn.XLOOKUP(TimeSheet_November[[#This Row],[Date(s)]],Holidays[Date],Holidays[Event]))</f>
        <v/>
      </c>
      <c r="I33" s="329"/>
      <c r="J33" s="190">
        <f t="shared" si="0"/>
        <v>0</v>
      </c>
      <c r="K33" s="133">
        <f t="shared" si="1"/>
        <v>0</v>
      </c>
      <c r="L33" s="175">
        <f t="shared" si="2"/>
        <v>0</v>
      </c>
    </row>
    <row r="34" spans="1:12" ht="19.899999999999999" customHeight="1" x14ac:dyDescent="0.2">
      <c r="A34" s="123" t="b">
        <f>ISNA(_xlfn.XLOOKUP(TimeSheet_November[[#This Row],[Note For Other Assigned Duties]],Holidays[Event], Holidays[Event]))</f>
        <v>1</v>
      </c>
      <c r="C34" s="324">
        <f t="shared" si="3"/>
        <v>45623</v>
      </c>
      <c r="D34" s="325"/>
      <c r="E34" s="326"/>
      <c r="F34" s="327"/>
      <c r="G34" s="326"/>
      <c r="H34" s="328" t="str">
        <f>IF(_xlfn.XLOOKUP(TimeSheet_November[[#This Row],[Date(s)]],Holidays[Date],Holidays[Event])=0,"",_xlfn.XLOOKUP(TimeSheet_November[[#This Row],[Date(s)]],Holidays[Date],Holidays[Event]))</f>
        <v/>
      </c>
      <c r="I34" s="329"/>
      <c r="J34" s="190">
        <f t="shared" si="0"/>
        <v>0</v>
      </c>
      <c r="K34" s="133">
        <f t="shared" si="1"/>
        <v>0</v>
      </c>
      <c r="L34" s="175">
        <f t="shared" si="2"/>
        <v>0</v>
      </c>
    </row>
    <row r="35" spans="1:12" ht="19.899999999999999" customHeight="1" x14ac:dyDescent="0.2">
      <c r="A35" s="123" t="b">
        <f>ISNA(_xlfn.XLOOKUP(TimeSheet_November[[#This Row],[Note For Other Assigned Duties]],Holidays[Event], Holidays[Event]))</f>
        <v>1</v>
      </c>
      <c r="C35" s="324">
        <f t="shared" si="3"/>
        <v>45624</v>
      </c>
      <c r="D35" s="325"/>
      <c r="E35" s="326"/>
      <c r="F35" s="327"/>
      <c r="G35" s="326"/>
      <c r="H35" s="328" t="str">
        <f>IF(_xlfn.XLOOKUP(TimeSheet_November[[#This Row],[Date(s)]],Holidays[Date],Holidays[Event])=0,"",_xlfn.XLOOKUP(TimeSheet_November[[#This Row],[Date(s)]],Holidays[Date],Holidays[Event]))</f>
        <v/>
      </c>
      <c r="I35" s="329"/>
      <c r="J35" s="190">
        <f t="shared" si="0"/>
        <v>0</v>
      </c>
      <c r="K35" s="133">
        <f t="shared" si="1"/>
        <v>0</v>
      </c>
      <c r="L35" s="175">
        <f t="shared" si="2"/>
        <v>0</v>
      </c>
    </row>
    <row r="36" spans="1:12" ht="19.899999999999999" customHeight="1" x14ac:dyDescent="0.2">
      <c r="A36" s="123" t="b">
        <f>ISNA(_xlfn.XLOOKUP(TimeSheet_November[[#This Row],[Note For Other Assigned Duties]],Holidays[Event], Holidays[Event]))</f>
        <v>1</v>
      </c>
      <c r="C36" s="324">
        <f t="shared" si="3"/>
        <v>45625</v>
      </c>
      <c r="D36" s="325"/>
      <c r="E36" s="326"/>
      <c r="F36" s="327"/>
      <c r="G36" s="326"/>
      <c r="H36" s="328" t="str">
        <f>IF(_xlfn.XLOOKUP(TimeSheet_November[[#This Row],[Date(s)]],Holidays[Date],Holidays[Event])=0,"",_xlfn.XLOOKUP(TimeSheet_November[[#This Row],[Date(s)]],Holidays[Date],Holidays[Event]))</f>
        <v/>
      </c>
      <c r="I36" s="329"/>
      <c r="J36" s="190">
        <f t="shared" si="0"/>
        <v>0</v>
      </c>
      <c r="K36" s="133">
        <f t="shared" si="1"/>
        <v>0</v>
      </c>
      <c r="L36" s="175">
        <f t="shared" si="2"/>
        <v>0</v>
      </c>
    </row>
    <row r="37" spans="1:12" ht="19.899999999999999" customHeight="1" thickBot="1" x14ac:dyDescent="0.25">
      <c r="A37" s="123" t="b">
        <f>ISNA(_xlfn.XLOOKUP(TimeSheet_November[[#This Row],[Note For Other Assigned Duties]],Holidays[Event], Holidays[Event]))</f>
        <v>1</v>
      </c>
      <c r="C37" s="324">
        <f t="shared" si="3"/>
        <v>45626</v>
      </c>
      <c r="D37" s="325"/>
      <c r="E37" s="326"/>
      <c r="F37" s="327"/>
      <c r="G37" s="326"/>
      <c r="H37" s="328" t="str">
        <f>IF(_xlfn.XLOOKUP(TimeSheet_November[[#This Row],[Date(s)]],Holidays[Date],Holidays[Event])=0,"",_xlfn.XLOOKUP(TimeSheet_November[[#This Row],[Date(s)]],Holidays[Date],Holidays[Event]))</f>
        <v/>
      </c>
      <c r="I37" s="329"/>
      <c r="J37" s="191">
        <f t="shared" si="0"/>
        <v>0</v>
      </c>
      <c r="K37" s="188">
        <f t="shared" si="1"/>
        <v>0</v>
      </c>
      <c r="L37" s="176">
        <f t="shared" si="2"/>
        <v>0</v>
      </c>
    </row>
    <row r="38" spans="1:12" ht="20.25" customHeight="1" thickTop="1" x14ac:dyDescent="0.2">
      <c r="C38" s="158"/>
      <c r="D38" s="158"/>
      <c r="E38" s="158"/>
      <c r="F38" s="158"/>
      <c r="G38" s="158"/>
      <c r="H38" s="158"/>
      <c r="I38" s="158"/>
    </row>
  </sheetData>
  <sheetProtection algorithmName="SHA-512" hashValue="5IE1l0ttZr+JTOFxOn+uv2mPFLfWcHjt9n31854VBzUlUSbmE5CRqJvo1eFdEMMuw55oN9VdgL3i7dohnXIK6A==" saltValue="rUrgTFacFbLjtcFtKlJ1lg=="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7">
    <cfRule type="expression" dxfId="8" priority="1">
      <formula>OR(IF(WEEKDAY($C8)=1,1),IF(WEEKDAY($C8)=7,1),IF($A8=FALSE,1))</formula>
    </cfRule>
  </conditionalFormatting>
  <dataValidations count="19">
    <dataValidation allowBlank="1" showInputMessage="1" showErrorMessage="1" prompt="adsfa" sqref="I2" xr:uid="{00000000-0002-0000-1100-000000000000}"/>
    <dataValidation allowBlank="1" showInputMessage="1" showErrorMessage="1" prompt="Total Assignable Hours Worked to date are automatically calculated in cell below" sqref="J4 F5" xr:uid="{00000000-0002-0000-1100-000001000000}"/>
    <dataValidation allowBlank="1" showInputMessage="1" showErrorMessage="1" prompt="Total Assignable Hours Worked to date automatically calculated in this cell." sqref="F6 J6" xr:uid="{00000000-0002-0000-1100-000002000000}"/>
    <dataValidation allowBlank="1" showInputMessage="1" showErrorMessage="1" prompt="Assigned Hours Worked are automatically calculated in this column under this heading." sqref="K7:L7" xr:uid="{00000000-0002-0000-1100-000003000000}"/>
    <dataValidation allowBlank="1" showInputMessage="1" showErrorMessage="1" prompt="Enter Assigned Time After School in this column under this heading." sqref="I7 J8:J34" xr:uid="{00000000-0002-0000-1100-000004000000}"/>
    <dataValidation allowBlank="1" showInputMessage="1" showErrorMessage="1" prompt="Enter Date in this column under this heading. Use heading filters to find specific entries" sqref="C7" xr:uid="{00000000-0002-0000-1100-000005000000}"/>
    <dataValidation allowBlank="1" showInputMessage="1" showErrorMessage="1" prompt="Total Hours Worked are automatically calculated in this cell" sqref="D6:E6" xr:uid="{00000000-0002-0000-1100-000006000000}"/>
    <dataValidation allowBlank="1" showInputMessage="1" showErrorMessage="1" prompt="Enter Total Work Week Hours in this cell" sqref="C6" xr:uid="{00000000-0002-0000-1100-000007000000}"/>
    <dataValidation allowBlank="1" showInputMessage="1" showErrorMessage="1" prompt="Regular Hours are automatically calculated in cell below" sqref="D5" xr:uid="{00000000-0002-0000-1100-000008000000}"/>
    <dataValidation allowBlank="1" showInputMessage="1" showErrorMessage="1" prompt="Total Assignable Hours Worked are automatically calculated in cell below" sqref="E5" xr:uid="{00000000-0002-0000-1100-000009000000}"/>
    <dataValidation allowBlank="1" showInputMessage="1" showErrorMessage="1" prompt="Enter Total Assignable Hours in cell below" sqref="C5" xr:uid="{00000000-0002-0000-1100-00000A000000}"/>
    <dataValidation allowBlank="1" showInputMessage="1" showErrorMessage="1" prompt="Enter School Name in this cell" sqref="D3" xr:uid="{00000000-0002-0000-1100-00000B000000}"/>
    <dataValidation allowBlank="1" showInputMessage="1" showErrorMessage="1" prompt="Enter School Name in cell to the right" sqref="C3" xr:uid="{00000000-0002-0000-1100-00000C000000}"/>
    <dataValidation allowBlank="1" showInputMessage="1" showErrorMessage="1" prompt="Enter Teacher's FTE in this cell" sqref="E2" xr:uid="{00000000-0002-0000-1100-00000D000000}"/>
    <dataValidation allowBlank="1" showInputMessage="1" showErrorMessage="1" prompt="Enter Teacher Name in this cell" sqref="D2" xr:uid="{00000000-0002-0000-1100-00000E000000}"/>
    <dataValidation allowBlank="1" showInputMessage="1" showErrorMessage="1" prompt="Enter Teacher Name and FTE in cells to the right" sqref="C2" xr:uid="{00000000-0002-0000-1100-00000F000000}"/>
    <dataValidation allowBlank="1" showInputMessage="1" showErrorMessage="1" prompt="Enter Teacher and School details in cells below" sqref="C1" xr:uid="{00000000-0002-0000-11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1100-000011000000}"/>
    <dataValidation allowBlank="1" showErrorMessage="1" sqref="B2:B1048576 G5:H6 J2 M1:M6 O1:O2 J35:J37 Q1:XFD6 S7:XFD37 Q7:R7 G2:H3 K8:R37 C38:XFD1048576 I17 I24 I31 N5:O7 P1:P7 I10 C8:G37" xr:uid="{00000000-0002-0000-1100-000012000000}"/>
  </dataValidations>
  <hyperlinks>
    <hyperlink ref="K2" location="'Mon-Day 1-S1'!Print_Titles" display="MON | Day 1 - Sem 1" xr:uid="{00000000-0004-0000-1100-000000000000}"/>
    <hyperlink ref="K3" location="'Tue-Day 2-S1'!Print_Titles" display="TUE | Day 2 - Sem 1" xr:uid="{00000000-0004-0000-1100-000001000000}"/>
    <hyperlink ref="K4" location="'Wed-Day 3-S1'!Print_Titles" display="WED | Day 3 - Sem 1" xr:uid="{00000000-0004-0000-1100-000002000000}"/>
    <hyperlink ref="K5" location="'Thu-Day 4-S1'!Print_Titles" display="THU | Day 4 - Sem 1" xr:uid="{00000000-0004-0000-1100-000003000000}"/>
    <hyperlink ref="K6" location="'Fri-Day 5-S1'!Print_Titles" display="FRI | Day 5 - Sem 1" xr:uid="{00000000-0004-0000-1100-000004000000}"/>
    <hyperlink ref="N2" location="'Day 6'!A1" display="Day 6 - Sem 1" xr:uid="{00000000-0004-0000-1100-000005000000}"/>
    <hyperlink ref="N3" location="'Early Dismissal 1'!A1" display="Early Out 1 - Sem 1" xr:uid="{00000000-0004-0000-1100-000006000000}"/>
    <hyperlink ref="N4" location="'Early Dismissal 2'!A1" display="Early Out 2 - Sem 1" xr:uid="{00000000-0004-0000-1100-000007000000}"/>
    <hyperlink ref="K2:L2" location="'Mon-Day 1'!A1" display="MON | Day 1 - Sem 1" xr:uid="{00000000-0004-0000-1100-000008000000}"/>
    <hyperlink ref="K3:L3" location="'Tue-Day 2'!A1" display="TUE | Day 2 - Sem 1" xr:uid="{00000000-0004-0000-1100-000009000000}"/>
    <hyperlink ref="K4:L4" location="'Wed-Day 3'!A1" display="WED | Day 3 - Sem 1" xr:uid="{00000000-0004-0000-1100-00000A000000}"/>
    <hyperlink ref="K5:L5" location="'Thu-Day 4'!A1" display="THU | Day 4 - Sem 1" xr:uid="{00000000-0004-0000-1100-00000B000000}"/>
    <hyperlink ref="K6:L6" location="'Fri-Day 5'!A1" display="FRI | Day 5 - Sem 1" xr:uid="{00000000-0004-0000-11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BC55C37C-CBE5-4F5A-867E-FC36D8F3AB0A}">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1E474A0A-9B16-4AE5-894E-A3CFABC6A70C}">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theme="4"/>
    <pageSetUpPr fitToPage="1"/>
  </sheetPr>
  <dimension ref="A1:P40"/>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G10" sqref="G10"/>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1.125" style="123" customWidth="1"/>
    <col min="9" max="9" width="15.875" style="123" customWidth="1"/>
    <col min="10" max="10" width="17" style="157" customWidth="1"/>
    <col min="11" max="11" width="12.125" style="123" customWidth="1"/>
    <col min="12" max="12" width="20.87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74</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November!C6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November!F6+E6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ISNA(_xlfn.XLOOKUP(TimeSheet_December[[#This Row],[Note For Other Assigned Duties]],Holidays[Event], Holidays[Event]))</f>
        <v>1</v>
      </c>
      <c r="C8" s="324">
        <f>+November!C37+1</f>
        <v>45627</v>
      </c>
      <c r="D8" s="325"/>
      <c r="E8" s="326"/>
      <c r="F8" s="327"/>
      <c r="G8" s="326"/>
      <c r="H8" s="328" t="str">
        <f>IF(_xlfn.XLOOKUP(TimeSheet_December[[#This Row],[Date(s)]],Holidays[Date],Holidays[Event])=0,"",_xlfn.XLOOKUP(TimeSheet_December[[#This Row],[Date(s)]],Holidays[Date],Holidays[Event]))</f>
        <v/>
      </c>
      <c r="I8" s="329"/>
      <c r="J8" s="190">
        <f t="shared" ref="J8:J38" si="0">F8</f>
        <v>0</v>
      </c>
      <c r="K8" s="133">
        <f t="shared" ref="K8:K38" si="1">IFERROR(D8+E8+G8+I8,0)</f>
        <v>0</v>
      </c>
      <c r="L8" s="175">
        <f t="shared" ref="L8:L38" si="2">IFERROR(K8/60,0)</f>
        <v>0</v>
      </c>
    </row>
    <row r="9" spans="1:16" ht="19.899999999999999" customHeight="1" x14ac:dyDescent="0.2">
      <c r="A9" s="123" t="b">
        <f>ISNA(_xlfn.XLOOKUP(TimeSheet_December[[#This Row],[Note For Other Assigned Duties]],Holidays[Event], Holidays[Event]))</f>
        <v>1</v>
      </c>
      <c r="C9" s="324">
        <f>+C8+1</f>
        <v>45628</v>
      </c>
      <c r="D9" s="325"/>
      <c r="E9" s="326"/>
      <c r="F9" s="327"/>
      <c r="G9" s="326"/>
      <c r="H9" s="328" t="str">
        <f>IF(_xlfn.XLOOKUP(TimeSheet_December[[#This Row],[Date(s)]],Holidays[Date],Holidays[Event])=0,"",_xlfn.XLOOKUP(TimeSheet_December[[#This Row],[Date(s)]],Holidays[Date],Holidays[Event]))</f>
        <v/>
      </c>
      <c r="I9" s="329"/>
      <c r="J9" s="190">
        <f t="shared" si="0"/>
        <v>0</v>
      </c>
      <c r="K9" s="133">
        <f t="shared" si="1"/>
        <v>0</v>
      </c>
      <c r="L9" s="175">
        <f t="shared" si="2"/>
        <v>0</v>
      </c>
    </row>
    <row r="10" spans="1:16" ht="19.899999999999999" customHeight="1" x14ac:dyDescent="0.2">
      <c r="A10" s="123" t="b">
        <f>ISNA(_xlfn.XLOOKUP(TimeSheet_December[[#This Row],[Note For Other Assigned Duties]],Holidays[Event], Holidays[Event]))</f>
        <v>1</v>
      </c>
      <c r="C10" s="324">
        <f t="shared" ref="C10:C37" si="3">+C9+1</f>
        <v>45629</v>
      </c>
      <c r="D10" s="325"/>
      <c r="E10" s="326"/>
      <c r="F10" s="327"/>
      <c r="G10" s="326"/>
      <c r="H10" s="328" t="str">
        <f>IF(_xlfn.XLOOKUP(TimeSheet_December[[#This Row],[Date(s)]],Holidays[Date],Holidays[Event])=0,"",_xlfn.XLOOKUP(TimeSheet_December[[#This Row],[Date(s)]],Holidays[Date],Holidays[Event]))</f>
        <v/>
      </c>
      <c r="I10" s="329"/>
      <c r="J10" s="190">
        <f t="shared" si="0"/>
        <v>0</v>
      </c>
      <c r="K10" s="133">
        <f t="shared" si="1"/>
        <v>0</v>
      </c>
      <c r="L10" s="175">
        <f t="shared" si="2"/>
        <v>0</v>
      </c>
    </row>
    <row r="11" spans="1:16" ht="19.899999999999999" customHeight="1" x14ac:dyDescent="0.2">
      <c r="A11" s="123" t="b">
        <f>ISNA(_xlfn.XLOOKUP(TimeSheet_December[[#This Row],[Note For Other Assigned Duties]],Holidays[Event], Holidays[Event]))</f>
        <v>1</v>
      </c>
      <c r="C11" s="324">
        <f t="shared" si="3"/>
        <v>45630</v>
      </c>
      <c r="D11" s="325"/>
      <c r="E11" s="326"/>
      <c r="F11" s="327"/>
      <c r="G11" s="326"/>
      <c r="H11" s="328" t="str">
        <f>IF(_xlfn.XLOOKUP(TimeSheet_December[[#This Row],[Date(s)]],Holidays[Date],Holidays[Event])=0,"",_xlfn.XLOOKUP(TimeSheet_December[[#This Row],[Date(s)]],Holidays[Date],Holidays[Event]))</f>
        <v/>
      </c>
      <c r="I11" s="329"/>
      <c r="J11" s="190">
        <f t="shared" si="0"/>
        <v>0</v>
      </c>
      <c r="K11" s="133">
        <f t="shared" si="1"/>
        <v>0</v>
      </c>
      <c r="L11" s="175">
        <f t="shared" si="2"/>
        <v>0</v>
      </c>
    </row>
    <row r="12" spans="1:16" ht="19.899999999999999" customHeight="1" x14ac:dyDescent="0.2">
      <c r="A12" s="123" t="b">
        <f>ISNA(_xlfn.XLOOKUP(TimeSheet_December[[#This Row],[Note For Other Assigned Duties]],Holidays[Event], Holidays[Event]))</f>
        <v>1</v>
      </c>
      <c r="C12" s="324">
        <f t="shared" si="3"/>
        <v>45631</v>
      </c>
      <c r="D12" s="325"/>
      <c r="E12" s="326"/>
      <c r="F12" s="327"/>
      <c r="G12" s="326"/>
      <c r="H12" s="328" t="str">
        <f>IF(_xlfn.XLOOKUP(TimeSheet_December[[#This Row],[Date(s)]],Holidays[Date],Holidays[Event])=0,"",_xlfn.XLOOKUP(TimeSheet_December[[#This Row],[Date(s)]],Holidays[Date],Holidays[Event]))</f>
        <v/>
      </c>
      <c r="I12" s="329"/>
      <c r="J12" s="190">
        <f t="shared" si="0"/>
        <v>0</v>
      </c>
      <c r="K12" s="133">
        <f t="shared" si="1"/>
        <v>0</v>
      </c>
      <c r="L12" s="175">
        <f t="shared" si="2"/>
        <v>0</v>
      </c>
    </row>
    <row r="13" spans="1:16" ht="19.899999999999999" customHeight="1" x14ac:dyDescent="0.2">
      <c r="A13" s="123" t="b">
        <f>ISNA(_xlfn.XLOOKUP(TimeSheet_December[[#This Row],[Note For Other Assigned Duties]],Holidays[Event], Holidays[Event]))</f>
        <v>1</v>
      </c>
      <c r="C13" s="324">
        <f t="shared" si="3"/>
        <v>45632</v>
      </c>
      <c r="D13" s="325"/>
      <c r="E13" s="326"/>
      <c r="F13" s="327"/>
      <c r="G13" s="326"/>
      <c r="H13" s="328" t="str">
        <f>IF(_xlfn.XLOOKUP(TimeSheet_December[[#This Row],[Date(s)]],Holidays[Date],Holidays[Event])=0,"",_xlfn.XLOOKUP(TimeSheet_December[[#This Row],[Date(s)]],Holidays[Date],Holidays[Event]))</f>
        <v/>
      </c>
      <c r="I13" s="329"/>
      <c r="J13" s="190">
        <f t="shared" si="0"/>
        <v>0</v>
      </c>
      <c r="K13" s="133">
        <f t="shared" si="1"/>
        <v>0</v>
      </c>
      <c r="L13" s="175">
        <f t="shared" si="2"/>
        <v>0</v>
      </c>
    </row>
    <row r="14" spans="1:16" ht="19.899999999999999" customHeight="1" x14ac:dyDescent="0.2">
      <c r="A14" s="123" t="b">
        <f>ISNA(_xlfn.XLOOKUP(TimeSheet_December[[#This Row],[Note For Other Assigned Duties]],Holidays[Event], Holidays[Event]))</f>
        <v>1</v>
      </c>
      <c r="C14" s="324">
        <f t="shared" si="3"/>
        <v>45633</v>
      </c>
      <c r="D14" s="325"/>
      <c r="E14" s="326"/>
      <c r="F14" s="327"/>
      <c r="G14" s="326"/>
      <c r="H14" s="328" t="str">
        <f>IF(_xlfn.XLOOKUP(TimeSheet_December[[#This Row],[Date(s)]],Holidays[Date],Holidays[Event])=0,"",_xlfn.XLOOKUP(TimeSheet_December[[#This Row],[Date(s)]],Holidays[Date],Holidays[Event]))</f>
        <v/>
      </c>
      <c r="I14" s="329"/>
      <c r="J14" s="190">
        <f t="shared" si="0"/>
        <v>0</v>
      </c>
      <c r="K14" s="133">
        <f t="shared" si="1"/>
        <v>0</v>
      </c>
      <c r="L14" s="175">
        <f t="shared" si="2"/>
        <v>0</v>
      </c>
    </row>
    <row r="15" spans="1:16" ht="19.899999999999999" customHeight="1" x14ac:dyDescent="0.2">
      <c r="A15" s="123" t="b">
        <f>ISNA(_xlfn.XLOOKUP(TimeSheet_December[[#This Row],[Note For Other Assigned Duties]],Holidays[Event], Holidays[Event]))</f>
        <v>1</v>
      </c>
      <c r="C15" s="324">
        <f t="shared" si="3"/>
        <v>45634</v>
      </c>
      <c r="D15" s="325"/>
      <c r="E15" s="326"/>
      <c r="F15" s="327"/>
      <c r="G15" s="326"/>
      <c r="H15" s="328" t="str">
        <f>IF(_xlfn.XLOOKUP(TimeSheet_December[[#This Row],[Date(s)]],Holidays[Date],Holidays[Event])=0,"",_xlfn.XLOOKUP(TimeSheet_December[[#This Row],[Date(s)]],Holidays[Date],Holidays[Event]))</f>
        <v/>
      </c>
      <c r="I15" s="329"/>
      <c r="J15" s="190">
        <f t="shared" si="0"/>
        <v>0</v>
      </c>
      <c r="K15" s="133">
        <f t="shared" si="1"/>
        <v>0</v>
      </c>
      <c r="L15" s="175">
        <f t="shared" si="2"/>
        <v>0</v>
      </c>
    </row>
    <row r="16" spans="1:16" ht="19.899999999999999" customHeight="1" x14ac:dyDescent="0.2">
      <c r="A16" s="123" t="b">
        <f>ISNA(_xlfn.XLOOKUP(TimeSheet_December[[#This Row],[Note For Other Assigned Duties]],Holidays[Event], Holidays[Event]))</f>
        <v>1</v>
      </c>
      <c r="C16" s="324">
        <f t="shared" si="3"/>
        <v>45635</v>
      </c>
      <c r="D16" s="325"/>
      <c r="E16" s="326"/>
      <c r="F16" s="327"/>
      <c r="G16" s="326"/>
      <c r="H16" s="328" t="str">
        <f>IF(_xlfn.XLOOKUP(TimeSheet_December[[#This Row],[Date(s)]],Holidays[Date],Holidays[Event])=0,"",_xlfn.XLOOKUP(TimeSheet_December[[#This Row],[Date(s)]],Holidays[Date],Holidays[Event]))</f>
        <v/>
      </c>
      <c r="I16" s="329"/>
      <c r="J16" s="190">
        <f t="shared" si="0"/>
        <v>0</v>
      </c>
      <c r="K16" s="133">
        <f t="shared" si="1"/>
        <v>0</v>
      </c>
      <c r="L16" s="175">
        <f t="shared" si="2"/>
        <v>0</v>
      </c>
    </row>
    <row r="17" spans="1:12" ht="19.899999999999999" customHeight="1" x14ac:dyDescent="0.2">
      <c r="A17" s="123" t="b">
        <f>ISNA(_xlfn.XLOOKUP(TimeSheet_December[[#This Row],[Note For Other Assigned Duties]],Holidays[Event], Holidays[Event]))</f>
        <v>1</v>
      </c>
      <c r="C17" s="324">
        <f t="shared" si="3"/>
        <v>45636</v>
      </c>
      <c r="D17" s="325"/>
      <c r="E17" s="326"/>
      <c r="F17" s="327"/>
      <c r="G17" s="326"/>
      <c r="H17" s="328" t="str">
        <f>IF(_xlfn.XLOOKUP(TimeSheet_December[[#This Row],[Date(s)]],Holidays[Date],Holidays[Event])=0,"",_xlfn.XLOOKUP(TimeSheet_December[[#This Row],[Date(s)]],Holidays[Date],Holidays[Event]))</f>
        <v/>
      </c>
      <c r="I17" s="329"/>
      <c r="J17" s="190">
        <f t="shared" si="0"/>
        <v>0</v>
      </c>
      <c r="K17" s="133">
        <f t="shared" si="1"/>
        <v>0</v>
      </c>
      <c r="L17" s="175">
        <f t="shared" si="2"/>
        <v>0</v>
      </c>
    </row>
    <row r="18" spans="1:12" ht="19.899999999999999" customHeight="1" x14ac:dyDescent="0.2">
      <c r="A18" s="123" t="b">
        <f>ISNA(_xlfn.XLOOKUP(TimeSheet_December[[#This Row],[Note For Other Assigned Duties]],Holidays[Event], Holidays[Event]))</f>
        <v>1</v>
      </c>
      <c r="C18" s="324">
        <f t="shared" si="3"/>
        <v>45637</v>
      </c>
      <c r="D18" s="325"/>
      <c r="E18" s="326"/>
      <c r="F18" s="327"/>
      <c r="G18" s="326"/>
      <c r="H18" s="328" t="str">
        <f>IF(_xlfn.XLOOKUP(TimeSheet_December[[#This Row],[Date(s)]],Holidays[Date],Holidays[Event])=0,"",_xlfn.XLOOKUP(TimeSheet_December[[#This Row],[Date(s)]],Holidays[Date],Holidays[Event]))</f>
        <v/>
      </c>
      <c r="I18" s="329"/>
      <c r="J18" s="190">
        <f t="shared" si="0"/>
        <v>0</v>
      </c>
      <c r="K18" s="133">
        <f t="shared" si="1"/>
        <v>0</v>
      </c>
      <c r="L18" s="175">
        <f t="shared" si="2"/>
        <v>0</v>
      </c>
    </row>
    <row r="19" spans="1:12" ht="19.899999999999999" customHeight="1" x14ac:dyDescent="0.2">
      <c r="A19" s="123" t="b">
        <f>ISNA(_xlfn.XLOOKUP(TimeSheet_December[[#This Row],[Note For Other Assigned Duties]],Holidays[Event], Holidays[Event]))</f>
        <v>1</v>
      </c>
      <c r="C19" s="324">
        <f t="shared" si="3"/>
        <v>45638</v>
      </c>
      <c r="D19" s="325"/>
      <c r="E19" s="326"/>
      <c r="F19" s="327"/>
      <c r="G19" s="326"/>
      <c r="H19" s="328" t="str">
        <f>IF(_xlfn.XLOOKUP(TimeSheet_December[[#This Row],[Date(s)]],Holidays[Date],Holidays[Event])=0,"",_xlfn.XLOOKUP(TimeSheet_December[[#This Row],[Date(s)]],Holidays[Date],Holidays[Event]))</f>
        <v/>
      </c>
      <c r="I19" s="329"/>
      <c r="J19" s="190">
        <f t="shared" si="0"/>
        <v>0</v>
      </c>
      <c r="K19" s="133">
        <f t="shared" si="1"/>
        <v>0</v>
      </c>
      <c r="L19" s="175">
        <f t="shared" si="2"/>
        <v>0</v>
      </c>
    </row>
    <row r="20" spans="1:12" ht="19.899999999999999" customHeight="1" x14ac:dyDescent="0.2">
      <c r="A20" s="123" t="b">
        <f>ISNA(_xlfn.XLOOKUP(TimeSheet_December[[#This Row],[Note For Other Assigned Duties]],Holidays[Event], Holidays[Event]))</f>
        <v>1</v>
      </c>
      <c r="C20" s="324">
        <f t="shared" si="3"/>
        <v>45639</v>
      </c>
      <c r="D20" s="325"/>
      <c r="E20" s="326"/>
      <c r="F20" s="327"/>
      <c r="G20" s="326"/>
      <c r="H20" s="328" t="str">
        <f>IF(_xlfn.XLOOKUP(TimeSheet_December[[#This Row],[Date(s)]],Holidays[Date],Holidays[Event])=0,"",_xlfn.XLOOKUP(TimeSheet_December[[#This Row],[Date(s)]],Holidays[Date],Holidays[Event]))</f>
        <v/>
      </c>
      <c r="I20" s="329"/>
      <c r="J20" s="190">
        <f t="shared" si="0"/>
        <v>0</v>
      </c>
      <c r="K20" s="133">
        <f t="shared" si="1"/>
        <v>0</v>
      </c>
      <c r="L20" s="175">
        <f t="shared" si="2"/>
        <v>0</v>
      </c>
    </row>
    <row r="21" spans="1:12" ht="19.899999999999999" customHeight="1" x14ac:dyDescent="0.2">
      <c r="A21" s="123" t="b">
        <f>ISNA(_xlfn.XLOOKUP(TimeSheet_December[[#This Row],[Note For Other Assigned Duties]],Holidays[Event], Holidays[Event]))</f>
        <v>1</v>
      </c>
      <c r="C21" s="324">
        <f t="shared" si="3"/>
        <v>45640</v>
      </c>
      <c r="D21" s="325"/>
      <c r="E21" s="326"/>
      <c r="F21" s="327"/>
      <c r="G21" s="326"/>
      <c r="H21" s="328" t="str">
        <f>IF(_xlfn.XLOOKUP(TimeSheet_December[[#This Row],[Date(s)]],Holidays[Date],Holidays[Event])=0,"",_xlfn.XLOOKUP(TimeSheet_December[[#This Row],[Date(s)]],Holidays[Date],Holidays[Event]))</f>
        <v/>
      </c>
      <c r="I21" s="329"/>
      <c r="J21" s="190">
        <f t="shared" si="0"/>
        <v>0</v>
      </c>
      <c r="K21" s="133">
        <f t="shared" si="1"/>
        <v>0</v>
      </c>
      <c r="L21" s="175">
        <f t="shared" si="2"/>
        <v>0</v>
      </c>
    </row>
    <row r="22" spans="1:12" ht="19.899999999999999" customHeight="1" x14ac:dyDescent="0.2">
      <c r="A22" s="123" t="b">
        <f>ISNA(_xlfn.XLOOKUP(TimeSheet_December[[#This Row],[Note For Other Assigned Duties]],Holidays[Event], Holidays[Event]))</f>
        <v>1</v>
      </c>
      <c r="C22" s="324">
        <f t="shared" si="3"/>
        <v>45641</v>
      </c>
      <c r="D22" s="325"/>
      <c r="E22" s="326"/>
      <c r="F22" s="327"/>
      <c r="G22" s="326"/>
      <c r="H22" s="328" t="str">
        <f>IF(_xlfn.XLOOKUP(TimeSheet_December[[#This Row],[Date(s)]],Holidays[Date],Holidays[Event])=0,"",_xlfn.XLOOKUP(TimeSheet_December[[#This Row],[Date(s)]],Holidays[Date],Holidays[Event]))</f>
        <v/>
      </c>
      <c r="I22" s="329"/>
      <c r="J22" s="194">
        <f t="shared" si="0"/>
        <v>0</v>
      </c>
      <c r="K22" s="133">
        <f t="shared" si="1"/>
        <v>0</v>
      </c>
      <c r="L22" s="175">
        <f t="shared" si="2"/>
        <v>0</v>
      </c>
    </row>
    <row r="23" spans="1:12" ht="19.899999999999999" customHeight="1" x14ac:dyDescent="0.2">
      <c r="A23" s="123" t="b">
        <f>ISNA(_xlfn.XLOOKUP(TimeSheet_December[[#This Row],[Note For Other Assigned Duties]],Holidays[Event], Holidays[Event]))</f>
        <v>1</v>
      </c>
      <c r="C23" s="324">
        <f t="shared" si="3"/>
        <v>45642</v>
      </c>
      <c r="D23" s="325"/>
      <c r="E23" s="326"/>
      <c r="F23" s="327"/>
      <c r="G23" s="326"/>
      <c r="H23" s="328" t="str">
        <f>IF(_xlfn.XLOOKUP(TimeSheet_December[[#This Row],[Date(s)]],Holidays[Date],Holidays[Event])=0,"",_xlfn.XLOOKUP(TimeSheet_December[[#This Row],[Date(s)]],Holidays[Date],Holidays[Event]))</f>
        <v/>
      </c>
      <c r="I23" s="329"/>
      <c r="J23" s="194">
        <f t="shared" si="0"/>
        <v>0</v>
      </c>
      <c r="K23" s="133">
        <f t="shared" si="1"/>
        <v>0</v>
      </c>
      <c r="L23" s="175">
        <f t="shared" si="2"/>
        <v>0</v>
      </c>
    </row>
    <row r="24" spans="1:12" ht="19.899999999999999" customHeight="1" x14ac:dyDescent="0.2">
      <c r="A24" s="123" t="b">
        <f>ISNA(_xlfn.XLOOKUP(TimeSheet_December[[#This Row],[Note For Other Assigned Duties]],Holidays[Event], Holidays[Event]))</f>
        <v>1</v>
      </c>
      <c r="C24" s="324">
        <f t="shared" si="3"/>
        <v>45643</v>
      </c>
      <c r="D24" s="325"/>
      <c r="E24" s="326"/>
      <c r="F24" s="327"/>
      <c r="G24" s="326"/>
      <c r="H24" s="328" t="str">
        <f>IF(_xlfn.XLOOKUP(TimeSheet_December[[#This Row],[Date(s)]],Holidays[Date],Holidays[Event])=0,"",_xlfn.XLOOKUP(TimeSheet_December[[#This Row],[Date(s)]],Holidays[Date],Holidays[Event]))</f>
        <v/>
      </c>
      <c r="I24" s="329"/>
      <c r="J24" s="190">
        <f t="shared" si="0"/>
        <v>0</v>
      </c>
      <c r="K24" s="133">
        <f t="shared" si="1"/>
        <v>0</v>
      </c>
      <c r="L24" s="175">
        <f t="shared" si="2"/>
        <v>0</v>
      </c>
    </row>
    <row r="25" spans="1:12" ht="19.899999999999999" customHeight="1" x14ac:dyDescent="0.2">
      <c r="A25" s="123" t="b">
        <f>ISNA(_xlfn.XLOOKUP(TimeSheet_December[[#This Row],[Note For Other Assigned Duties]],Holidays[Event], Holidays[Event]))</f>
        <v>1</v>
      </c>
      <c r="C25" s="324">
        <f t="shared" si="3"/>
        <v>45644</v>
      </c>
      <c r="D25" s="325"/>
      <c r="E25" s="326"/>
      <c r="F25" s="327"/>
      <c r="G25" s="326"/>
      <c r="H25" s="328" t="str">
        <f>IF(_xlfn.XLOOKUP(TimeSheet_December[[#This Row],[Date(s)]],Holidays[Date],Holidays[Event])=0,"",_xlfn.XLOOKUP(TimeSheet_December[[#This Row],[Date(s)]],Holidays[Date],Holidays[Event]))</f>
        <v/>
      </c>
      <c r="I25" s="329"/>
      <c r="J25" s="190">
        <f t="shared" si="0"/>
        <v>0</v>
      </c>
      <c r="K25" s="133">
        <f t="shared" si="1"/>
        <v>0</v>
      </c>
      <c r="L25" s="175">
        <f t="shared" si="2"/>
        <v>0</v>
      </c>
    </row>
    <row r="26" spans="1:12" ht="19.899999999999999" customHeight="1" x14ac:dyDescent="0.2">
      <c r="A26" s="123" t="b">
        <f>ISNA(_xlfn.XLOOKUP(TimeSheet_December[[#This Row],[Note For Other Assigned Duties]],Holidays[Event], Holidays[Event]))</f>
        <v>1</v>
      </c>
      <c r="C26" s="324">
        <f t="shared" si="3"/>
        <v>45645</v>
      </c>
      <c r="D26" s="325"/>
      <c r="E26" s="326"/>
      <c r="F26" s="327"/>
      <c r="G26" s="326"/>
      <c r="H26" s="328" t="str">
        <f>IF(_xlfn.XLOOKUP(TimeSheet_December[[#This Row],[Date(s)]],Holidays[Date],Holidays[Event])=0,"",_xlfn.XLOOKUP(TimeSheet_December[[#This Row],[Date(s)]],Holidays[Date],Holidays[Event]))</f>
        <v/>
      </c>
      <c r="I26" s="329"/>
      <c r="J26" s="190">
        <f t="shared" si="0"/>
        <v>0</v>
      </c>
      <c r="K26" s="133">
        <f t="shared" si="1"/>
        <v>0</v>
      </c>
      <c r="L26" s="175">
        <f t="shared" si="2"/>
        <v>0</v>
      </c>
    </row>
    <row r="27" spans="1:12" ht="19.899999999999999" customHeight="1" x14ac:dyDescent="0.2">
      <c r="A27" s="123" t="b">
        <f>ISNA(_xlfn.XLOOKUP(TimeSheet_December[[#This Row],[Note For Other Assigned Duties]],Holidays[Event], Holidays[Event]))</f>
        <v>1</v>
      </c>
      <c r="C27" s="324">
        <f t="shared" si="3"/>
        <v>45646</v>
      </c>
      <c r="D27" s="325"/>
      <c r="E27" s="326"/>
      <c r="F27" s="327"/>
      <c r="G27" s="326"/>
      <c r="H27" s="328" t="str">
        <f>IF(_xlfn.XLOOKUP(TimeSheet_December[[#This Row],[Date(s)]],Holidays[Date],Holidays[Event])=0,"",_xlfn.XLOOKUP(TimeSheet_December[[#This Row],[Date(s)]],Holidays[Date],Holidays[Event]))</f>
        <v/>
      </c>
      <c r="I27" s="329"/>
      <c r="J27" s="190">
        <f t="shared" si="0"/>
        <v>0</v>
      </c>
      <c r="K27" s="133">
        <f t="shared" si="1"/>
        <v>0</v>
      </c>
      <c r="L27" s="175">
        <f t="shared" si="2"/>
        <v>0</v>
      </c>
    </row>
    <row r="28" spans="1:12" ht="19.899999999999999" customHeight="1" x14ac:dyDescent="0.2">
      <c r="A28" s="123" t="b">
        <f>ISNA(_xlfn.XLOOKUP(TimeSheet_December[[#This Row],[Note For Other Assigned Duties]],Holidays[Event], Holidays[Event]))</f>
        <v>1</v>
      </c>
      <c r="C28" s="324">
        <f t="shared" si="3"/>
        <v>45647</v>
      </c>
      <c r="D28" s="325"/>
      <c r="E28" s="326"/>
      <c r="F28" s="327"/>
      <c r="G28" s="326"/>
      <c r="H28" s="328" t="str">
        <f>IF(_xlfn.XLOOKUP(TimeSheet_December[[#This Row],[Date(s)]],Holidays[Date],Holidays[Event])=0,"",_xlfn.XLOOKUP(TimeSheet_December[[#This Row],[Date(s)]],Holidays[Date],Holidays[Event]))</f>
        <v/>
      </c>
      <c r="I28" s="329"/>
      <c r="J28" s="190">
        <f t="shared" si="0"/>
        <v>0</v>
      </c>
      <c r="K28" s="133">
        <f t="shared" si="1"/>
        <v>0</v>
      </c>
      <c r="L28" s="175">
        <f t="shared" si="2"/>
        <v>0</v>
      </c>
    </row>
    <row r="29" spans="1:12" ht="19.899999999999999" customHeight="1" x14ac:dyDescent="0.2">
      <c r="A29" s="123" t="b">
        <f>ISNA(_xlfn.XLOOKUP(TimeSheet_December[[#This Row],[Note For Other Assigned Duties]],Holidays[Event], Holidays[Event]))</f>
        <v>1</v>
      </c>
      <c r="C29" s="324">
        <f t="shared" si="3"/>
        <v>45648</v>
      </c>
      <c r="D29" s="325"/>
      <c r="E29" s="326"/>
      <c r="F29" s="327"/>
      <c r="G29" s="326"/>
      <c r="H29" s="328" t="str">
        <f>IF(_xlfn.XLOOKUP(TimeSheet_December[[#This Row],[Date(s)]],Holidays[Date],Holidays[Event])=0,"",_xlfn.XLOOKUP(TimeSheet_December[[#This Row],[Date(s)]],Holidays[Date],Holidays[Event]))</f>
        <v/>
      </c>
      <c r="I29" s="329"/>
      <c r="J29" s="190">
        <f t="shared" si="0"/>
        <v>0</v>
      </c>
      <c r="K29" s="133">
        <f t="shared" si="1"/>
        <v>0</v>
      </c>
      <c r="L29" s="175">
        <f t="shared" si="2"/>
        <v>0</v>
      </c>
    </row>
    <row r="30" spans="1:12" ht="19.899999999999999" customHeight="1" x14ac:dyDescent="0.2">
      <c r="A30" s="123" t="b">
        <f>ISNA(_xlfn.XLOOKUP(TimeSheet_December[[#This Row],[Note For Other Assigned Duties]],Holidays[Event], Holidays[Event]))</f>
        <v>1</v>
      </c>
      <c r="C30" s="324">
        <f t="shared" si="3"/>
        <v>45649</v>
      </c>
      <c r="D30" s="325"/>
      <c r="E30" s="326"/>
      <c r="F30" s="327"/>
      <c r="G30" s="326"/>
      <c r="H30" s="328" t="str">
        <f>IF(_xlfn.XLOOKUP(TimeSheet_December[[#This Row],[Date(s)]],Holidays[Date],Holidays[Event])=0,"",_xlfn.XLOOKUP(TimeSheet_December[[#This Row],[Date(s)]],Holidays[Date],Holidays[Event]))</f>
        <v/>
      </c>
      <c r="I30" s="329"/>
      <c r="J30" s="190">
        <f t="shared" si="0"/>
        <v>0</v>
      </c>
      <c r="K30" s="133">
        <f t="shared" si="1"/>
        <v>0</v>
      </c>
      <c r="L30" s="175">
        <f t="shared" si="2"/>
        <v>0</v>
      </c>
    </row>
    <row r="31" spans="1:12" ht="19.899999999999999" customHeight="1" x14ac:dyDescent="0.2">
      <c r="A31" s="123" t="b">
        <f>ISNA(_xlfn.XLOOKUP(TimeSheet_December[[#This Row],[Note For Other Assigned Duties]],Holidays[Event], Holidays[Event]))</f>
        <v>1</v>
      </c>
      <c r="C31" s="324">
        <f t="shared" si="3"/>
        <v>45650</v>
      </c>
      <c r="D31" s="325"/>
      <c r="E31" s="326"/>
      <c r="F31" s="327"/>
      <c r="G31" s="326"/>
      <c r="H31" s="328" t="str">
        <f>IF(_xlfn.XLOOKUP(TimeSheet_December[[#This Row],[Date(s)]],Holidays[Date],Holidays[Event])=0,"",_xlfn.XLOOKUP(TimeSheet_December[[#This Row],[Date(s)]],Holidays[Date],Holidays[Event]))</f>
        <v/>
      </c>
      <c r="I31" s="329"/>
      <c r="J31" s="190">
        <f t="shared" si="0"/>
        <v>0</v>
      </c>
      <c r="K31" s="133">
        <f t="shared" si="1"/>
        <v>0</v>
      </c>
      <c r="L31" s="175">
        <f t="shared" si="2"/>
        <v>0</v>
      </c>
    </row>
    <row r="32" spans="1:12" ht="19.899999999999999" customHeight="1" x14ac:dyDescent="0.2">
      <c r="A32" s="123" t="b">
        <f>ISNA(_xlfn.XLOOKUP(TimeSheet_December[[#This Row],[Note For Other Assigned Duties]],Holidays[Event], Holidays[Event]))</f>
        <v>0</v>
      </c>
      <c r="C32" s="324">
        <f t="shared" si="3"/>
        <v>45651</v>
      </c>
      <c r="D32" s="325"/>
      <c r="E32" s="326"/>
      <c r="F32" s="327"/>
      <c r="G32" s="326"/>
      <c r="H32" s="328" t="str">
        <f>IF(_xlfn.XLOOKUP(TimeSheet_December[[#This Row],[Date(s)]],Holidays[Date],Holidays[Event])=0,"",_xlfn.XLOOKUP(TimeSheet_December[[#This Row],[Date(s)]],Holidays[Date],Holidays[Event]))</f>
        <v>Christmas Day</v>
      </c>
      <c r="I32" s="329"/>
      <c r="J32" s="190">
        <f t="shared" si="0"/>
        <v>0</v>
      </c>
      <c r="K32" s="133">
        <f t="shared" si="1"/>
        <v>0</v>
      </c>
      <c r="L32" s="175">
        <f t="shared" si="2"/>
        <v>0</v>
      </c>
    </row>
    <row r="33" spans="1:12" ht="19.899999999999999" customHeight="1" x14ac:dyDescent="0.2">
      <c r="A33" s="123" t="b">
        <f>ISNA(_xlfn.XLOOKUP(TimeSheet_December[[#This Row],[Note For Other Assigned Duties]],Holidays[Event], Holidays[Event]))</f>
        <v>0</v>
      </c>
      <c r="C33" s="324">
        <f t="shared" si="3"/>
        <v>45652</v>
      </c>
      <c r="D33" s="325"/>
      <c r="E33" s="326"/>
      <c r="F33" s="327"/>
      <c r="G33" s="326"/>
      <c r="H33" s="328" t="str">
        <f>IF(_xlfn.XLOOKUP(TimeSheet_December[[#This Row],[Date(s)]],Holidays[Date],Holidays[Event])=0,"",_xlfn.XLOOKUP(TimeSheet_December[[#This Row],[Date(s)]],Holidays[Date],Holidays[Event]))</f>
        <v>Boxing Day</v>
      </c>
      <c r="I33" s="329"/>
      <c r="J33" s="190">
        <f t="shared" si="0"/>
        <v>0</v>
      </c>
      <c r="K33" s="133">
        <f t="shared" si="1"/>
        <v>0</v>
      </c>
      <c r="L33" s="175">
        <f t="shared" si="2"/>
        <v>0</v>
      </c>
    </row>
    <row r="34" spans="1:12" ht="19.899999999999999" customHeight="1" x14ac:dyDescent="0.2">
      <c r="A34" s="123" t="b">
        <f>ISNA(_xlfn.XLOOKUP(TimeSheet_December[[#This Row],[Note For Other Assigned Duties]],Holidays[Event], Holidays[Event]))</f>
        <v>1</v>
      </c>
      <c r="C34" s="324">
        <f t="shared" si="3"/>
        <v>45653</v>
      </c>
      <c r="D34" s="325"/>
      <c r="E34" s="326"/>
      <c r="F34" s="327"/>
      <c r="G34" s="326"/>
      <c r="H34" s="328" t="str">
        <f>IF(_xlfn.XLOOKUP(TimeSheet_December[[#This Row],[Date(s)]],Holidays[Date],Holidays[Event])=0,"",_xlfn.XLOOKUP(TimeSheet_December[[#This Row],[Date(s)]],Holidays[Date],Holidays[Event]))</f>
        <v/>
      </c>
      <c r="I34" s="329"/>
      <c r="J34" s="190">
        <f t="shared" si="0"/>
        <v>0</v>
      </c>
      <c r="K34" s="133">
        <f t="shared" si="1"/>
        <v>0</v>
      </c>
      <c r="L34" s="175">
        <f t="shared" si="2"/>
        <v>0</v>
      </c>
    </row>
    <row r="35" spans="1:12" ht="19.899999999999999" customHeight="1" x14ac:dyDescent="0.2">
      <c r="A35" s="123" t="b">
        <f>ISNA(_xlfn.XLOOKUP(TimeSheet_December[[#This Row],[Note For Other Assigned Duties]],Holidays[Event], Holidays[Event]))</f>
        <v>1</v>
      </c>
      <c r="C35" s="324">
        <f t="shared" si="3"/>
        <v>45654</v>
      </c>
      <c r="D35" s="325"/>
      <c r="E35" s="326"/>
      <c r="F35" s="327"/>
      <c r="G35" s="326"/>
      <c r="H35" s="328" t="str">
        <f>IF(_xlfn.XLOOKUP(TimeSheet_December[[#This Row],[Date(s)]],Holidays[Date],Holidays[Event])=0,"",_xlfn.XLOOKUP(TimeSheet_December[[#This Row],[Date(s)]],Holidays[Date],Holidays[Event]))</f>
        <v/>
      </c>
      <c r="I35" s="329"/>
      <c r="J35" s="190">
        <f t="shared" si="0"/>
        <v>0</v>
      </c>
      <c r="K35" s="133">
        <f t="shared" si="1"/>
        <v>0</v>
      </c>
      <c r="L35" s="175">
        <f t="shared" si="2"/>
        <v>0</v>
      </c>
    </row>
    <row r="36" spans="1:12" ht="19.899999999999999" customHeight="1" x14ac:dyDescent="0.2">
      <c r="A36" s="123" t="b">
        <f>ISNA(_xlfn.XLOOKUP(TimeSheet_December[[#This Row],[Note For Other Assigned Duties]],Holidays[Event], Holidays[Event]))</f>
        <v>1</v>
      </c>
      <c r="C36" s="324">
        <f t="shared" si="3"/>
        <v>45655</v>
      </c>
      <c r="D36" s="325"/>
      <c r="E36" s="326"/>
      <c r="F36" s="327"/>
      <c r="G36" s="326"/>
      <c r="H36" s="328" t="str">
        <f>IF(_xlfn.XLOOKUP(TimeSheet_December[[#This Row],[Date(s)]],Holidays[Date],Holidays[Event])=0,"",_xlfn.XLOOKUP(TimeSheet_December[[#This Row],[Date(s)]],Holidays[Date],Holidays[Event]))</f>
        <v/>
      </c>
      <c r="I36" s="329"/>
      <c r="J36" s="190">
        <f t="shared" si="0"/>
        <v>0</v>
      </c>
      <c r="K36" s="133">
        <f t="shared" si="1"/>
        <v>0</v>
      </c>
      <c r="L36" s="175">
        <f t="shared" si="2"/>
        <v>0</v>
      </c>
    </row>
    <row r="37" spans="1:12" ht="19.899999999999999" customHeight="1" x14ac:dyDescent="0.2">
      <c r="A37" s="123" t="b">
        <f>ISNA(_xlfn.XLOOKUP(TimeSheet_December[[#This Row],[Note For Other Assigned Duties]],Holidays[Event], Holidays[Event]))</f>
        <v>1</v>
      </c>
      <c r="C37" s="324">
        <f t="shared" si="3"/>
        <v>45656</v>
      </c>
      <c r="D37" s="325"/>
      <c r="E37" s="326"/>
      <c r="F37" s="327"/>
      <c r="G37" s="326"/>
      <c r="H37" s="328" t="str">
        <f>IF(_xlfn.XLOOKUP(TimeSheet_December[[#This Row],[Date(s)]],Holidays[Date],Holidays[Event])=0,"",_xlfn.XLOOKUP(TimeSheet_December[[#This Row],[Date(s)]],Holidays[Date],Holidays[Event]))</f>
        <v/>
      </c>
      <c r="I37" s="329"/>
      <c r="J37" s="195">
        <f t="shared" si="0"/>
        <v>0</v>
      </c>
      <c r="K37" s="133">
        <f t="shared" si="1"/>
        <v>0</v>
      </c>
      <c r="L37" s="178">
        <f t="shared" si="2"/>
        <v>0</v>
      </c>
    </row>
    <row r="38" spans="1:12" ht="19.899999999999999" customHeight="1" thickBot="1" x14ac:dyDescent="0.25">
      <c r="A38" s="330" t="b">
        <f>ISNA(_xlfn.XLOOKUP(TimeSheet_December[[#This Row],[Note For Other Assigned Duties]],Holidays[Event], Holidays[Event]))</f>
        <v>1</v>
      </c>
      <c r="B38" s="330"/>
      <c r="C38" s="333">
        <f>+C37+1</f>
        <v>45657</v>
      </c>
      <c r="D38" s="334"/>
      <c r="E38" s="335"/>
      <c r="F38" s="336"/>
      <c r="G38" s="335"/>
      <c r="H38" s="337" t="str">
        <f>IF(_xlfn.XLOOKUP(TimeSheet_December[[#This Row],[Date(s)]],Holidays[Date],Holidays[Event])=0,"",_xlfn.XLOOKUP(TimeSheet_December[[#This Row],[Date(s)]],Holidays[Date],Holidays[Event]))</f>
        <v/>
      </c>
      <c r="I38" s="338"/>
      <c r="J38" s="331">
        <f t="shared" si="0"/>
        <v>0</v>
      </c>
      <c r="K38" s="332">
        <f t="shared" si="1"/>
        <v>0</v>
      </c>
      <c r="L38" s="177">
        <f t="shared" si="2"/>
        <v>0</v>
      </c>
    </row>
    <row r="39" spans="1:12" ht="19.899999999999999" customHeight="1" thickTop="1" x14ac:dyDescent="0.2"/>
    <row r="40" spans="1:12" ht="19.899999999999999" customHeight="1" x14ac:dyDescent="0.2"/>
  </sheetData>
  <sheetProtection algorithmName="SHA-512" hashValue="A5PFEo6XkYxprUdxM5BOU8OUCvqA+TilRbtz7vnYsT5fLiaZl6Id4FzNvzNd2CD/GQACATGnGtVf6D/hOOLdbw==" saltValue="jtO7DUTF6czratD//hIWeA=="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8">
    <cfRule type="expression" dxfId="7" priority="1">
      <formula>OR(IF(WEEKDAY($C8)=1,1),IF(WEEKDAY($C8)=7,1),IF($A8=FALSE,1))</formula>
    </cfRule>
  </conditionalFormatting>
  <dataValidations count="19">
    <dataValidation allowBlank="1" showErrorMessage="1" sqref="B2:B1048576 G5:H6 J2 G2:H3 N5:O7 J35:J38 Q1:XFD6 S7:XFD37 Q7:R7 O1:O2 K8:R37 K38:L38 M38:XFD1048576 C39:L1048576 I15 M1:M6 P1:P7 I8 C8:G38" xr:uid="{00000000-0002-0000-1200-000000000000}"/>
    <dataValidation allowBlank="1" showInputMessage="1" showErrorMessage="1" prompt="Use this worksheet to track hours worked in a work week. Enter Date and Times in TimeSheet table. Total Hours, Regular Hours and Overtime Hours are automatically calculated" sqref="B1" xr:uid="{00000000-0002-0000-1200-000001000000}"/>
    <dataValidation allowBlank="1" showInputMessage="1" showErrorMessage="1" prompt="Enter Teacher and School details in cells below" sqref="C1" xr:uid="{00000000-0002-0000-1200-000002000000}"/>
    <dataValidation allowBlank="1" showInputMessage="1" showErrorMessage="1" prompt="Enter Teacher Name and FTE in cells to the right" sqref="C2" xr:uid="{00000000-0002-0000-1200-000003000000}"/>
    <dataValidation allowBlank="1" showInputMessage="1" showErrorMessage="1" prompt="Enter Teacher Name in this cell" sqref="D2" xr:uid="{00000000-0002-0000-1200-000004000000}"/>
    <dataValidation allowBlank="1" showInputMessage="1" showErrorMessage="1" prompt="Enter Teacher's FTE in this cell" sqref="E2" xr:uid="{00000000-0002-0000-1200-000005000000}"/>
    <dataValidation allowBlank="1" showInputMessage="1" showErrorMessage="1" prompt="Enter School Name in cell to the right" sqref="C3" xr:uid="{00000000-0002-0000-1200-000006000000}"/>
    <dataValidation allowBlank="1" showInputMessage="1" showErrorMessage="1" prompt="Enter School Name in this cell" sqref="D3" xr:uid="{00000000-0002-0000-1200-000007000000}"/>
    <dataValidation allowBlank="1" showInputMessage="1" showErrorMessage="1" prompt="Enter Total Assignable Hours in cell below" sqref="C5" xr:uid="{00000000-0002-0000-1200-000008000000}"/>
    <dataValidation allowBlank="1" showInputMessage="1" showErrorMessage="1" prompt="Total Assignable Hours Worked are automatically calculated in cell below" sqref="E5" xr:uid="{00000000-0002-0000-1200-000009000000}"/>
    <dataValidation allowBlank="1" showInputMessage="1" showErrorMessage="1" prompt="Regular Hours are automatically calculated in cell below" sqref="D5" xr:uid="{00000000-0002-0000-1200-00000A000000}"/>
    <dataValidation allowBlank="1" showInputMessage="1" showErrorMessage="1" prompt="Enter Total Work Week Hours in this cell" sqref="C6" xr:uid="{00000000-0002-0000-1200-00000B000000}"/>
    <dataValidation allowBlank="1" showInputMessage="1" showErrorMessage="1" prompt="Total Hours Worked are automatically calculated in this cell" sqref="D6:E6" xr:uid="{00000000-0002-0000-1200-00000C000000}"/>
    <dataValidation allowBlank="1" showInputMessage="1" showErrorMessage="1" prompt="Enter Date in this column under this heading. Use heading filters to find specific entries" sqref="C7" xr:uid="{00000000-0002-0000-1200-00000D000000}"/>
    <dataValidation allowBlank="1" showInputMessage="1" showErrorMessage="1" prompt="Enter Assigned Time After School in this column under this heading." sqref="I7 J8:J34" xr:uid="{00000000-0002-0000-1200-00000E000000}"/>
    <dataValidation allowBlank="1" showInputMessage="1" showErrorMessage="1" prompt="Assigned Hours Worked are automatically calculated in this column under this heading." sqref="K7:L7" xr:uid="{00000000-0002-0000-1200-00000F000000}"/>
    <dataValidation allowBlank="1" showInputMessage="1" showErrorMessage="1" prompt="Total Assignable Hours Worked to date automatically calculated in this cell." sqref="F6 J6" xr:uid="{00000000-0002-0000-1200-000010000000}"/>
    <dataValidation allowBlank="1" showInputMessage="1" showErrorMessage="1" prompt="Total Assignable Hours Worked to date are automatically calculated in cell below" sqref="J4 F5" xr:uid="{00000000-0002-0000-1200-000011000000}"/>
    <dataValidation allowBlank="1" showInputMessage="1" showErrorMessage="1" prompt="adsfa" sqref="I2" xr:uid="{00000000-0002-0000-1200-000012000000}"/>
  </dataValidations>
  <hyperlinks>
    <hyperlink ref="K2" location="'Mon-Day 1-S1'!Print_Titles" display="MON | Day 1 - Sem 1" xr:uid="{00000000-0004-0000-1200-000000000000}"/>
    <hyperlink ref="K3" location="'Tue-Day 2-S1'!Print_Titles" display="TUE | Day 2 - Sem 1" xr:uid="{00000000-0004-0000-1200-000001000000}"/>
    <hyperlink ref="K4" location="'Wed-Day 3-S1'!Print_Titles" display="WED | Day 3 - Sem 1" xr:uid="{00000000-0004-0000-1200-000002000000}"/>
    <hyperlink ref="K5" location="'Thu-Day 4-S1'!Print_Titles" display="THU | Day 4 - Sem 1" xr:uid="{00000000-0004-0000-1200-000003000000}"/>
    <hyperlink ref="K6" location="'Fri-Day 5-S1'!Print_Titles" display="FRI | Day 5 - Sem 1" xr:uid="{00000000-0004-0000-1200-000004000000}"/>
    <hyperlink ref="N2" location="'Day 6'!A1" display="Day 6 - Sem 1" xr:uid="{00000000-0004-0000-1200-000005000000}"/>
    <hyperlink ref="N3" location="'Early Dismissal 1'!A1" display="Early Out 1 - Sem 1" xr:uid="{00000000-0004-0000-1200-000006000000}"/>
    <hyperlink ref="N4" location="'Early Dismissal 2'!A1" display="Early Out 2 - Sem 1" xr:uid="{00000000-0004-0000-1200-000007000000}"/>
    <hyperlink ref="K2:L2" location="'Mon-Day 1'!A1" display="MON | Day 1 - Sem 1" xr:uid="{00000000-0004-0000-1200-000008000000}"/>
    <hyperlink ref="K3:L3" location="'Tue-Day 2'!A1" display="TUE | Day 2 - Sem 1" xr:uid="{00000000-0004-0000-1200-000009000000}"/>
    <hyperlink ref="K4:L4" location="'Wed-Day 3'!A1" display="WED | Day 3 - Sem 1" xr:uid="{00000000-0004-0000-1200-00000A000000}"/>
    <hyperlink ref="K5:L5" location="'Thu-Day 4'!A1" display="THU | Day 4 - Sem 1" xr:uid="{00000000-0004-0000-1200-00000B000000}"/>
    <hyperlink ref="K6:L6" location="'Fri-Day 5'!A1" display="FRI | Day 5 - Sem 1" xr:uid="{00000000-0004-0000-12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566AD7A6-6C9B-4B57-9685-6BFAFB454678}">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5F85EA9B-2F84-4BDC-B910-443F7FC3F186}">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4"/>
    <pageSetUpPr fitToPage="1"/>
  </sheetPr>
  <dimension ref="A1:P39"/>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G17" sqref="G17"/>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5" style="123" customWidth="1"/>
    <col min="9" max="9" width="15.875" style="123" customWidth="1"/>
    <col min="10" max="10" width="18.125" style="157" customWidth="1"/>
    <col min="11" max="11" width="12.125" style="123" customWidth="1"/>
    <col min="12" max="12" width="20.87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75</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6.5" customHeight="1" thickBot="1" x14ac:dyDescent="0.25">
      <c r="C4" s="146" t="s">
        <v>119</v>
      </c>
      <c r="D4" s="200">
        <f>'Detailed Summary'!H3</f>
        <v>0</v>
      </c>
      <c r="E4" s="146" t="s">
        <v>82</v>
      </c>
      <c r="F4" s="145">
        <f>IFERROR(E2*1200,0)</f>
        <v>1200</v>
      </c>
      <c r="G4" s="546" t="s">
        <v>181</v>
      </c>
      <c r="H4" s="547"/>
      <c r="I4" s="145">
        <f>December!C6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December!F6+E6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5" x14ac:dyDescent="0.2">
      <c r="A8" s="123" t="b">
        <f>ISNA(_xlfn.XLOOKUP(TimeSheet_January[[#This Row],[Note For Other Assigned Duties]],Holidays[Event], Holidays[Event]))</f>
        <v>0</v>
      </c>
      <c r="C8" s="324">
        <f>+December!C38+1</f>
        <v>45658</v>
      </c>
      <c r="D8" s="325"/>
      <c r="E8" s="326"/>
      <c r="F8" s="327"/>
      <c r="G8" s="326"/>
      <c r="H8" s="328" t="str">
        <f>IF(_xlfn.XLOOKUP(TimeSheet_January[[#This Row],[Date(s)]],Holidays[Date],Holidays[Event])=0,"",_xlfn.XLOOKUP(TimeSheet_January[[#This Row],[Date(s)]],Holidays[Date],Holidays[Event]))</f>
        <v>New Year's Day</v>
      </c>
      <c r="I8" s="329"/>
      <c r="J8" s="190">
        <f t="shared" ref="J8:J38" si="0">F8</f>
        <v>0</v>
      </c>
      <c r="K8" s="133">
        <f t="shared" ref="K8:K38" si="1">IFERROR(D8+E8+G8+I8,0)</f>
        <v>0</v>
      </c>
      <c r="L8" s="175">
        <f t="shared" ref="L8:L38" si="2">IFERROR(K8/60,0)</f>
        <v>0</v>
      </c>
    </row>
    <row r="9" spans="1:16" ht="19.5" x14ac:dyDescent="0.2">
      <c r="A9" s="123" t="b">
        <f>ISNA(_xlfn.XLOOKUP(TimeSheet_January[[#This Row],[Note For Other Assigned Duties]],Holidays[Event], Holidays[Event]))</f>
        <v>1</v>
      </c>
      <c r="C9" s="324">
        <f>+C8+1</f>
        <v>45659</v>
      </c>
      <c r="D9" s="325"/>
      <c r="E9" s="326"/>
      <c r="F9" s="327"/>
      <c r="G9" s="326"/>
      <c r="H9" s="328" t="str">
        <f>IF(_xlfn.XLOOKUP(TimeSheet_January[[#This Row],[Date(s)]],Holidays[Date],Holidays[Event])=0,"",_xlfn.XLOOKUP(TimeSheet_January[[#This Row],[Date(s)]],Holidays[Date],Holidays[Event]))</f>
        <v/>
      </c>
      <c r="I9" s="329"/>
      <c r="J9" s="190">
        <f t="shared" si="0"/>
        <v>0</v>
      </c>
      <c r="K9" s="133">
        <f t="shared" si="1"/>
        <v>0</v>
      </c>
      <c r="L9" s="175">
        <f t="shared" si="2"/>
        <v>0</v>
      </c>
    </row>
    <row r="10" spans="1:16" ht="19.5" x14ac:dyDescent="0.2">
      <c r="A10" s="123" t="b">
        <f>ISNA(_xlfn.XLOOKUP(TimeSheet_January[[#This Row],[Note For Other Assigned Duties]],Holidays[Event], Holidays[Event]))</f>
        <v>1</v>
      </c>
      <c r="C10" s="324">
        <f t="shared" ref="C10:C38" si="3">+C9+1</f>
        <v>45660</v>
      </c>
      <c r="D10" s="325"/>
      <c r="E10" s="326"/>
      <c r="F10" s="327"/>
      <c r="G10" s="326"/>
      <c r="H10" s="328" t="str">
        <f>IF(_xlfn.XLOOKUP(TimeSheet_January[[#This Row],[Date(s)]],Holidays[Date],Holidays[Event])=0,"",_xlfn.XLOOKUP(TimeSheet_January[[#This Row],[Date(s)]],Holidays[Date],Holidays[Event]))</f>
        <v/>
      </c>
      <c r="I10" s="329"/>
      <c r="J10" s="190">
        <f t="shared" si="0"/>
        <v>0</v>
      </c>
      <c r="K10" s="133">
        <f t="shared" si="1"/>
        <v>0</v>
      </c>
      <c r="L10" s="175">
        <f t="shared" si="2"/>
        <v>0</v>
      </c>
    </row>
    <row r="11" spans="1:16" ht="19.5" x14ac:dyDescent="0.2">
      <c r="A11" s="123" t="b">
        <f>ISNA(_xlfn.XLOOKUP(TimeSheet_January[[#This Row],[Note For Other Assigned Duties]],Holidays[Event], Holidays[Event]))</f>
        <v>1</v>
      </c>
      <c r="C11" s="324">
        <f t="shared" si="3"/>
        <v>45661</v>
      </c>
      <c r="D11" s="325"/>
      <c r="E11" s="326"/>
      <c r="F11" s="327"/>
      <c r="G11" s="326"/>
      <c r="H11" s="328" t="str">
        <f>IF(_xlfn.XLOOKUP(TimeSheet_January[[#This Row],[Date(s)]],Holidays[Date],Holidays[Event])=0,"",_xlfn.XLOOKUP(TimeSheet_January[[#This Row],[Date(s)]],Holidays[Date],Holidays[Event]))</f>
        <v/>
      </c>
      <c r="I11" s="329"/>
      <c r="J11" s="190">
        <f t="shared" si="0"/>
        <v>0</v>
      </c>
      <c r="K11" s="133">
        <f t="shared" si="1"/>
        <v>0</v>
      </c>
      <c r="L11" s="175">
        <f t="shared" si="2"/>
        <v>0</v>
      </c>
    </row>
    <row r="12" spans="1:16" ht="19.5" x14ac:dyDescent="0.2">
      <c r="A12" s="123" t="b">
        <f>ISNA(_xlfn.XLOOKUP(TimeSheet_January[[#This Row],[Note For Other Assigned Duties]],Holidays[Event], Holidays[Event]))</f>
        <v>1</v>
      </c>
      <c r="C12" s="324">
        <f t="shared" si="3"/>
        <v>45662</v>
      </c>
      <c r="D12" s="325"/>
      <c r="E12" s="326"/>
      <c r="F12" s="327"/>
      <c r="G12" s="326"/>
      <c r="H12" s="328" t="str">
        <f>IF(_xlfn.XLOOKUP(TimeSheet_January[[#This Row],[Date(s)]],Holidays[Date],Holidays[Event])=0,"",_xlfn.XLOOKUP(TimeSheet_January[[#This Row],[Date(s)]],Holidays[Date],Holidays[Event]))</f>
        <v/>
      </c>
      <c r="I12" s="329"/>
      <c r="J12" s="190">
        <f t="shared" si="0"/>
        <v>0</v>
      </c>
      <c r="K12" s="133">
        <f t="shared" si="1"/>
        <v>0</v>
      </c>
      <c r="L12" s="175">
        <f t="shared" si="2"/>
        <v>0</v>
      </c>
    </row>
    <row r="13" spans="1:16" ht="19.5" x14ac:dyDescent="0.2">
      <c r="A13" s="123" t="b">
        <f>ISNA(_xlfn.XLOOKUP(TimeSheet_January[[#This Row],[Note For Other Assigned Duties]],Holidays[Event], Holidays[Event]))</f>
        <v>1</v>
      </c>
      <c r="C13" s="324">
        <f t="shared" si="3"/>
        <v>45663</v>
      </c>
      <c r="D13" s="325"/>
      <c r="E13" s="326"/>
      <c r="F13" s="327"/>
      <c r="G13" s="326"/>
      <c r="H13" s="328" t="str">
        <f>IF(_xlfn.XLOOKUP(TimeSheet_January[[#This Row],[Date(s)]],Holidays[Date],Holidays[Event])=0,"",_xlfn.XLOOKUP(TimeSheet_January[[#This Row],[Date(s)]],Holidays[Date],Holidays[Event]))</f>
        <v/>
      </c>
      <c r="I13" s="329"/>
      <c r="J13" s="190">
        <f t="shared" si="0"/>
        <v>0</v>
      </c>
      <c r="K13" s="133">
        <f t="shared" si="1"/>
        <v>0</v>
      </c>
      <c r="L13" s="175">
        <f t="shared" si="2"/>
        <v>0</v>
      </c>
    </row>
    <row r="14" spans="1:16" ht="19.5" x14ac:dyDescent="0.2">
      <c r="A14" s="123" t="b">
        <f>ISNA(_xlfn.XLOOKUP(TimeSheet_January[[#This Row],[Note For Other Assigned Duties]],Holidays[Event], Holidays[Event]))</f>
        <v>1</v>
      </c>
      <c r="C14" s="324">
        <f t="shared" si="3"/>
        <v>45664</v>
      </c>
      <c r="D14" s="325"/>
      <c r="E14" s="326"/>
      <c r="F14" s="327"/>
      <c r="G14" s="326"/>
      <c r="H14" s="328" t="str">
        <f>IF(_xlfn.XLOOKUP(TimeSheet_January[[#This Row],[Date(s)]],Holidays[Date],Holidays[Event])=0,"",_xlfn.XLOOKUP(TimeSheet_January[[#This Row],[Date(s)]],Holidays[Date],Holidays[Event]))</f>
        <v/>
      </c>
      <c r="I14" s="329"/>
      <c r="J14" s="190">
        <f t="shared" si="0"/>
        <v>0</v>
      </c>
      <c r="K14" s="133">
        <f t="shared" si="1"/>
        <v>0</v>
      </c>
      <c r="L14" s="175">
        <f t="shared" si="2"/>
        <v>0</v>
      </c>
    </row>
    <row r="15" spans="1:16" ht="19.5" x14ac:dyDescent="0.2">
      <c r="A15" s="123" t="b">
        <f>ISNA(_xlfn.XLOOKUP(TimeSheet_January[[#This Row],[Note For Other Assigned Duties]],Holidays[Event], Holidays[Event]))</f>
        <v>1</v>
      </c>
      <c r="C15" s="324">
        <f t="shared" si="3"/>
        <v>45665</v>
      </c>
      <c r="D15" s="325"/>
      <c r="E15" s="326"/>
      <c r="F15" s="327"/>
      <c r="G15" s="326"/>
      <c r="H15" s="328" t="str">
        <f>IF(_xlfn.XLOOKUP(TimeSheet_January[[#This Row],[Date(s)]],Holidays[Date],Holidays[Event])=0,"",_xlfn.XLOOKUP(TimeSheet_January[[#This Row],[Date(s)]],Holidays[Date],Holidays[Event]))</f>
        <v/>
      </c>
      <c r="I15" s="329"/>
      <c r="J15" s="190">
        <f t="shared" si="0"/>
        <v>0</v>
      </c>
      <c r="K15" s="133">
        <f t="shared" si="1"/>
        <v>0</v>
      </c>
      <c r="L15" s="175">
        <f t="shared" si="2"/>
        <v>0</v>
      </c>
    </row>
    <row r="16" spans="1:16" ht="19.5" x14ac:dyDescent="0.2">
      <c r="A16" s="123" t="b">
        <f>ISNA(_xlfn.XLOOKUP(TimeSheet_January[[#This Row],[Note For Other Assigned Duties]],Holidays[Event], Holidays[Event]))</f>
        <v>1</v>
      </c>
      <c r="C16" s="324">
        <f t="shared" si="3"/>
        <v>45666</v>
      </c>
      <c r="D16" s="325"/>
      <c r="E16" s="326"/>
      <c r="F16" s="327"/>
      <c r="G16" s="326"/>
      <c r="H16" s="328" t="str">
        <f>IF(_xlfn.XLOOKUP(TimeSheet_January[[#This Row],[Date(s)]],Holidays[Date],Holidays[Event])=0,"",_xlfn.XLOOKUP(TimeSheet_January[[#This Row],[Date(s)]],Holidays[Date],Holidays[Event]))</f>
        <v/>
      </c>
      <c r="I16" s="329"/>
      <c r="J16" s="190">
        <f t="shared" si="0"/>
        <v>0</v>
      </c>
      <c r="K16" s="133">
        <f t="shared" si="1"/>
        <v>0</v>
      </c>
      <c r="L16" s="175">
        <f t="shared" si="2"/>
        <v>0</v>
      </c>
    </row>
    <row r="17" spans="1:12" ht="19.5" x14ac:dyDescent="0.2">
      <c r="A17" s="123" t="b">
        <f>ISNA(_xlfn.XLOOKUP(TimeSheet_January[[#This Row],[Note For Other Assigned Duties]],Holidays[Event], Holidays[Event]))</f>
        <v>1</v>
      </c>
      <c r="C17" s="324">
        <f t="shared" si="3"/>
        <v>45667</v>
      </c>
      <c r="D17" s="325"/>
      <c r="E17" s="326"/>
      <c r="F17" s="327"/>
      <c r="G17" s="326"/>
      <c r="H17" s="328" t="str">
        <f>IF(_xlfn.XLOOKUP(TimeSheet_January[[#This Row],[Date(s)]],Holidays[Date],Holidays[Event])=0,"",_xlfn.XLOOKUP(TimeSheet_January[[#This Row],[Date(s)]],Holidays[Date],Holidays[Event]))</f>
        <v/>
      </c>
      <c r="I17" s="329"/>
      <c r="J17" s="190">
        <f t="shared" si="0"/>
        <v>0</v>
      </c>
      <c r="K17" s="133">
        <f t="shared" si="1"/>
        <v>0</v>
      </c>
      <c r="L17" s="175">
        <f t="shared" si="2"/>
        <v>0</v>
      </c>
    </row>
    <row r="18" spans="1:12" ht="19.5" x14ac:dyDescent="0.2">
      <c r="A18" s="123" t="b">
        <f>ISNA(_xlfn.XLOOKUP(TimeSheet_January[[#This Row],[Note For Other Assigned Duties]],Holidays[Event], Holidays[Event]))</f>
        <v>1</v>
      </c>
      <c r="C18" s="324">
        <f t="shared" si="3"/>
        <v>45668</v>
      </c>
      <c r="D18" s="325"/>
      <c r="E18" s="326"/>
      <c r="F18" s="327"/>
      <c r="G18" s="326"/>
      <c r="H18" s="328" t="str">
        <f>IF(_xlfn.XLOOKUP(TimeSheet_January[[#This Row],[Date(s)]],Holidays[Date],Holidays[Event])=0,"",_xlfn.XLOOKUP(TimeSheet_January[[#This Row],[Date(s)]],Holidays[Date],Holidays[Event]))</f>
        <v/>
      </c>
      <c r="I18" s="329"/>
      <c r="J18" s="190">
        <f t="shared" si="0"/>
        <v>0</v>
      </c>
      <c r="K18" s="133">
        <f t="shared" si="1"/>
        <v>0</v>
      </c>
      <c r="L18" s="175">
        <f t="shared" si="2"/>
        <v>0</v>
      </c>
    </row>
    <row r="19" spans="1:12" ht="19.5" x14ac:dyDescent="0.2">
      <c r="A19" s="123" t="b">
        <f>ISNA(_xlfn.XLOOKUP(TimeSheet_January[[#This Row],[Note For Other Assigned Duties]],Holidays[Event], Holidays[Event]))</f>
        <v>1</v>
      </c>
      <c r="C19" s="324">
        <f t="shared" si="3"/>
        <v>45669</v>
      </c>
      <c r="D19" s="325"/>
      <c r="E19" s="326"/>
      <c r="F19" s="327"/>
      <c r="G19" s="326"/>
      <c r="H19" s="328" t="str">
        <f>IF(_xlfn.XLOOKUP(TimeSheet_January[[#This Row],[Date(s)]],Holidays[Date],Holidays[Event])=0,"",_xlfn.XLOOKUP(TimeSheet_January[[#This Row],[Date(s)]],Holidays[Date],Holidays[Event]))</f>
        <v/>
      </c>
      <c r="I19" s="329"/>
      <c r="J19" s="190">
        <f t="shared" si="0"/>
        <v>0</v>
      </c>
      <c r="K19" s="133">
        <f t="shared" si="1"/>
        <v>0</v>
      </c>
      <c r="L19" s="175">
        <f t="shared" si="2"/>
        <v>0</v>
      </c>
    </row>
    <row r="20" spans="1:12" ht="19.5" x14ac:dyDescent="0.2">
      <c r="A20" s="123" t="b">
        <f>ISNA(_xlfn.XLOOKUP(TimeSheet_January[[#This Row],[Note For Other Assigned Duties]],Holidays[Event], Holidays[Event]))</f>
        <v>1</v>
      </c>
      <c r="C20" s="324">
        <f t="shared" si="3"/>
        <v>45670</v>
      </c>
      <c r="D20" s="325"/>
      <c r="E20" s="326"/>
      <c r="F20" s="327"/>
      <c r="G20" s="326"/>
      <c r="H20" s="328" t="str">
        <f>IF(_xlfn.XLOOKUP(TimeSheet_January[[#This Row],[Date(s)]],Holidays[Date],Holidays[Event])=0,"",_xlfn.XLOOKUP(TimeSheet_January[[#This Row],[Date(s)]],Holidays[Date],Holidays[Event]))</f>
        <v/>
      </c>
      <c r="I20" s="329"/>
      <c r="J20" s="190">
        <f t="shared" si="0"/>
        <v>0</v>
      </c>
      <c r="K20" s="133">
        <f t="shared" si="1"/>
        <v>0</v>
      </c>
      <c r="L20" s="175">
        <f t="shared" si="2"/>
        <v>0</v>
      </c>
    </row>
    <row r="21" spans="1:12" ht="19.5" x14ac:dyDescent="0.2">
      <c r="A21" s="123" t="b">
        <f>ISNA(_xlfn.XLOOKUP(TimeSheet_January[[#This Row],[Note For Other Assigned Duties]],Holidays[Event], Holidays[Event]))</f>
        <v>1</v>
      </c>
      <c r="C21" s="324">
        <f t="shared" si="3"/>
        <v>45671</v>
      </c>
      <c r="D21" s="325"/>
      <c r="E21" s="326"/>
      <c r="F21" s="327"/>
      <c r="G21" s="326"/>
      <c r="H21" s="328" t="str">
        <f>IF(_xlfn.XLOOKUP(TimeSheet_January[[#This Row],[Date(s)]],Holidays[Date],Holidays[Event])=0,"",_xlfn.XLOOKUP(TimeSheet_January[[#This Row],[Date(s)]],Holidays[Date],Holidays[Event]))</f>
        <v/>
      </c>
      <c r="I21" s="329"/>
      <c r="J21" s="190">
        <f t="shared" si="0"/>
        <v>0</v>
      </c>
      <c r="K21" s="133">
        <f t="shared" si="1"/>
        <v>0</v>
      </c>
      <c r="L21" s="175">
        <f t="shared" si="2"/>
        <v>0</v>
      </c>
    </row>
    <row r="22" spans="1:12" ht="19.5" x14ac:dyDescent="0.2">
      <c r="A22" s="123" t="b">
        <f>ISNA(_xlfn.XLOOKUP(TimeSheet_January[[#This Row],[Note For Other Assigned Duties]],Holidays[Event], Holidays[Event]))</f>
        <v>1</v>
      </c>
      <c r="C22" s="324">
        <f t="shared" si="3"/>
        <v>45672</v>
      </c>
      <c r="D22" s="325"/>
      <c r="E22" s="326"/>
      <c r="F22" s="327"/>
      <c r="G22" s="326"/>
      <c r="H22" s="328" t="str">
        <f>IF(_xlfn.XLOOKUP(TimeSheet_January[[#This Row],[Date(s)]],Holidays[Date],Holidays[Event])=0,"",_xlfn.XLOOKUP(TimeSheet_January[[#This Row],[Date(s)]],Holidays[Date],Holidays[Event]))</f>
        <v/>
      </c>
      <c r="I22" s="329"/>
      <c r="J22" s="190">
        <f t="shared" si="0"/>
        <v>0</v>
      </c>
      <c r="K22" s="133">
        <f t="shared" si="1"/>
        <v>0</v>
      </c>
      <c r="L22" s="175">
        <f t="shared" si="2"/>
        <v>0</v>
      </c>
    </row>
    <row r="23" spans="1:12" ht="19.5" x14ac:dyDescent="0.2">
      <c r="A23" s="123" t="b">
        <f>ISNA(_xlfn.XLOOKUP(TimeSheet_January[[#This Row],[Note For Other Assigned Duties]],Holidays[Event], Holidays[Event]))</f>
        <v>1</v>
      </c>
      <c r="C23" s="324">
        <f t="shared" si="3"/>
        <v>45673</v>
      </c>
      <c r="D23" s="325"/>
      <c r="E23" s="326"/>
      <c r="F23" s="327"/>
      <c r="G23" s="326"/>
      <c r="H23" s="328" t="str">
        <f>IF(_xlfn.XLOOKUP(TimeSheet_January[[#This Row],[Date(s)]],Holidays[Date],Holidays[Event])=0,"",_xlfn.XLOOKUP(TimeSheet_January[[#This Row],[Date(s)]],Holidays[Date],Holidays[Event]))</f>
        <v/>
      </c>
      <c r="I23" s="329"/>
      <c r="J23" s="190">
        <f t="shared" si="0"/>
        <v>0</v>
      </c>
      <c r="K23" s="133">
        <f t="shared" si="1"/>
        <v>0</v>
      </c>
      <c r="L23" s="175">
        <f t="shared" si="2"/>
        <v>0</v>
      </c>
    </row>
    <row r="24" spans="1:12" ht="19.5" x14ac:dyDescent="0.2">
      <c r="A24" s="123" t="b">
        <f>ISNA(_xlfn.XLOOKUP(TimeSheet_January[[#This Row],[Note For Other Assigned Duties]],Holidays[Event], Holidays[Event]))</f>
        <v>1</v>
      </c>
      <c r="C24" s="324">
        <f t="shared" si="3"/>
        <v>45674</v>
      </c>
      <c r="D24" s="325"/>
      <c r="E24" s="326"/>
      <c r="F24" s="327"/>
      <c r="G24" s="326"/>
      <c r="H24" s="328" t="str">
        <f>IF(_xlfn.XLOOKUP(TimeSheet_January[[#This Row],[Date(s)]],Holidays[Date],Holidays[Event])=0,"",_xlfn.XLOOKUP(TimeSheet_January[[#This Row],[Date(s)]],Holidays[Date],Holidays[Event]))</f>
        <v/>
      </c>
      <c r="I24" s="329"/>
      <c r="J24" s="190">
        <f t="shared" si="0"/>
        <v>0</v>
      </c>
      <c r="K24" s="133">
        <f t="shared" si="1"/>
        <v>0</v>
      </c>
      <c r="L24" s="175">
        <f t="shared" si="2"/>
        <v>0</v>
      </c>
    </row>
    <row r="25" spans="1:12" ht="19.5" x14ac:dyDescent="0.2">
      <c r="A25" s="123" t="b">
        <f>ISNA(_xlfn.XLOOKUP(TimeSheet_January[[#This Row],[Note For Other Assigned Duties]],Holidays[Event], Holidays[Event]))</f>
        <v>1</v>
      </c>
      <c r="C25" s="324">
        <f t="shared" si="3"/>
        <v>45675</v>
      </c>
      <c r="D25" s="325"/>
      <c r="E25" s="326"/>
      <c r="F25" s="327"/>
      <c r="G25" s="326"/>
      <c r="H25" s="328" t="str">
        <f>IF(_xlfn.XLOOKUP(TimeSheet_January[[#This Row],[Date(s)]],Holidays[Date],Holidays[Event])=0,"",_xlfn.XLOOKUP(TimeSheet_January[[#This Row],[Date(s)]],Holidays[Date],Holidays[Event]))</f>
        <v/>
      </c>
      <c r="I25" s="329"/>
      <c r="J25" s="190">
        <f t="shared" si="0"/>
        <v>0</v>
      </c>
      <c r="K25" s="133">
        <f t="shared" si="1"/>
        <v>0</v>
      </c>
      <c r="L25" s="175">
        <f t="shared" si="2"/>
        <v>0</v>
      </c>
    </row>
    <row r="26" spans="1:12" ht="19.5" x14ac:dyDescent="0.2">
      <c r="A26" s="123" t="b">
        <f>ISNA(_xlfn.XLOOKUP(TimeSheet_January[[#This Row],[Note For Other Assigned Duties]],Holidays[Event], Holidays[Event]))</f>
        <v>1</v>
      </c>
      <c r="C26" s="324">
        <f t="shared" si="3"/>
        <v>45676</v>
      </c>
      <c r="D26" s="325"/>
      <c r="E26" s="326"/>
      <c r="F26" s="327"/>
      <c r="G26" s="326"/>
      <c r="H26" s="328" t="str">
        <f>IF(_xlfn.XLOOKUP(TimeSheet_January[[#This Row],[Date(s)]],Holidays[Date],Holidays[Event])=0,"",_xlfn.XLOOKUP(TimeSheet_January[[#This Row],[Date(s)]],Holidays[Date],Holidays[Event]))</f>
        <v/>
      </c>
      <c r="I26" s="329"/>
      <c r="J26" s="190">
        <f t="shared" si="0"/>
        <v>0</v>
      </c>
      <c r="K26" s="133">
        <f t="shared" si="1"/>
        <v>0</v>
      </c>
      <c r="L26" s="175">
        <f t="shared" si="2"/>
        <v>0</v>
      </c>
    </row>
    <row r="27" spans="1:12" ht="19.5" x14ac:dyDescent="0.2">
      <c r="A27" s="123" t="b">
        <f>ISNA(_xlfn.XLOOKUP(TimeSheet_January[[#This Row],[Note For Other Assigned Duties]],Holidays[Event], Holidays[Event]))</f>
        <v>1</v>
      </c>
      <c r="C27" s="324">
        <f t="shared" si="3"/>
        <v>45677</v>
      </c>
      <c r="D27" s="325"/>
      <c r="E27" s="326"/>
      <c r="F27" s="327"/>
      <c r="G27" s="326"/>
      <c r="H27" s="328" t="str">
        <f>IF(_xlfn.XLOOKUP(TimeSheet_January[[#This Row],[Date(s)]],Holidays[Date],Holidays[Event])=0,"",_xlfn.XLOOKUP(TimeSheet_January[[#This Row],[Date(s)]],Holidays[Date],Holidays[Event]))</f>
        <v/>
      </c>
      <c r="I27" s="329"/>
      <c r="J27" s="190">
        <f t="shared" si="0"/>
        <v>0</v>
      </c>
      <c r="K27" s="133">
        <f t="shared" si="1"/>
        <v>0</v>
      </c>
      <c r="L27" s="175">
        <f t="shared" si="2"/>
        <v>0</v>
      </c>
    </row>
    <row r="28" spans="1:12" ht="19.5" x14ac:dyDescent="0.2">
      <c r="A28" s="123" t="b">
        <f>ISNA(_xlfn.XLOOKUP(TimeSheet_January[[#This Row],[Note For Other Assigned Duties]],Holidays[Event], Holidays[Event]))</f>
        <v>1</v>
      </c>
      <c r="C28" s="324">
        <f t="shared" si="3"/>
        <v>45678</v>
      </c>
      <c r="D28" s="325"/>
      <c r="E28" s="326"/>
      <c r="F28" s="327"/>
      <c r="G28" s="326"/>
      <c r="H28" s="328" t="str">
        <f>IF(_xlfn.XLOOKUP(TimeSheet_January[[#This Row],[Date(s)]],Holidays[Date],Holidays[Event])=0,"",_xlfn.XLOOKUP(TimeSheet_January[[#This Row],[Date(s)]],Holidays[Date],Holidays[Event]))</f>
        <v/>
      </c>
      <c r="I28" s="329"/>
      <c r="J28" s="190">
        <f t="shared" si="0"/>
        <v>0</v>
      </c>
      <c r="K28" s="133">
        <f t="shared" si="1"/>
        <v>0</v>
      </c>
      <c r="L28" s="175">
        <f t="shared" si="2"/>
        <v>0</v>
      </c>
    </row>
    <row r="29" spans="1:12" ht="19.5" x14ac:dyDescent="0.2">
      <c r="A29" s="123" t="b">
        <f>ISNA(_xlfn.XLOOKUP(TimeSheet_January[[#This Row],[Note For Other Assigned Duties]],Holidays[Event], Holidays[Event]))</f>
        <v>1</v>
      </c>
      <c r="C29" s="324">
        <f t="shared" si="3"/>
        <v>45679</v>
      </c>
      <c r="D29" s="325"/>
      <c r="E29" s="326"/>
      <c r="F29" s="327"/>
      <c r="G29" s="326"/>
      <c r="H29" s="328" t="str">
        <f>IF(_xlfn.XLOOKUP(TimeSheet_January[[#This Row],[Date(s)]],Holidays[Date],Holidays[Event])=0,"",_xlfn.XLOOKUP(TimeSheet_January[[#This Row],[Date(s)]],Holidays[Date],Holidays[Event]))</f>
        <v/>
      </c>
      <c r="I29" s="329"/>
      <c r="J29" s="190">
        <f t="shared" si="0"/>
        <v>0</v>
      </c>
      <c r="K29" s="133">
        <f t="shared" si="1"/>
        <v>0</v>
      </c>
      <c r="L29" s="175">
        <f t="shared" si="2"/>
        <v>0</v>
      </c>
    </row>
    <row r="30" spans="1:12" ht="19.5" x14ac:dyDescent="0.2">
      <c r="A30" s="123" t="b">
        <f>ISNA(_xlfn.XLOOKUP(TimeSheet_January[[#This Row],[Note For Other Assigned Duties]],Holidays[Event], Holidays[Event]))</f>
        <v>1</v>
      </c>
      <c r="C30" s="324">
        <f t="shared" si="3"/>
        <v>45680</v>
      </c>
      <c r="D30" s="325"/>
      <c r="E30" s="326"/>
      <c r="F30" s="327"/>
      <c r="G30" s="326"/>
      <c r="H30" s="328" t="str">
        <f>IF(_xlfn.XLOOKUP(TimeSheet_January[[#This Row],[Date(s)]],Holidays[Date],Holidays[Event])=0,"",_xlfn.XLOOKUP(TimeSheet_January[[#This Row],[Date(s)]],Holidays[Date],Holidays[Event]))</f>
        <v/>
      </c>
      <c r="I30" s="329"/>
      <c r="J30" s="190">
        <f t="shared" si="0"/>
        <v>0</v>
      </c>
      <c r="K30" s="133">
        <f t="shared" si="1"/>
        <v>0</v>
      </c>
      <c r="L30" s="175">
        <f t="shared" si="2"/>
        <v>0</v>
      </c>
    </row>
    <row r="31" spans="1:12" ht="19.5" x14ac:dyDescent="0.2">
      <c r="A31" s="123" t="b">
        <f>ISNA(_xlfn.XLOOKUP(TimeSheet_January[[#This Row],[Note For Other Assigned Duties]],Holidays[Event], Holidays[Event]))</f>
        <v>1</v>
      </c>
      <c r="C31" s="324">
        <f t="shared" si="3"/>
        <v>45681</v>
      </c>
      <c r="D31" s="325"/>
      <c r="E31" s="326"/>
      <c r="F31" s="327"/>
      <c r="G31" s="326"/>
      <c r="H31" s="328" t="str">
        <f>IF(_xlfn.XLOOKUP(TimeSheet_January[[#This Row],[Date(s)]],Holidays[Date],Holidays[Event])=0,"",_xlfn.XLOOKUP(TimeSheet_January[[#This Row],[Date(s)]],Holidays[Date],Holidays[Event]))</f>
        <v/>
      </c>
      <c r="I31" s="329"/>
      <c r="J31" s="190">
        <f t="shared" si="0"/>
        <v>0</v>
      </c>
      <c r="K31" s="133">
        <f t="shared" si="1"/>
        <v>0</v>
      </c>
      <c r="L31" s="175">
        <f t="shared" si="2"/>
        <v>0</v>
      </c>
    </row>
    <row r="32" spans="1:12" ht="19.5" x14ac:dyDescent="0.2">
      <c r="A32" s="123" t="b">
        <f>ISNA(_xlfn.XLOOKUP(TimeSheet_January[[#This Row],[Note For Other Assigned Duties]],Holidays[Event], Holidays[Event]))</f>
        <v>1</v>
      </c>
      <c r="C32" s="324">
        <f t="shared" si="3"/>
        <v>45682</v>
      </c>
      <c r="D32" s="325"/>
      <c r="E32" s="326"/>
      <c r="F32" s="327"/>
      <c r="G32" s="326"/>
      <c r="H32" s="328" t="str">
        <f>IF(_xlfn.XLOOKUP(TimeSheet_January[[#This Row],[Date(s)]],Holidays[Date],Holidays[Event])=0,"",_xlfn.XLOOKUP(TimeSheet_January[[#This Row],[Date(s)]],Holidays[Date],Holidays[Event]))</f>
        <v/>
      </c>
      <c r="I32" s="329"/>
      <c r="J32" s="190">
        <f t="shared" si="0"/>
        <v>0</v>
      </c>
      <c r="K32" s="133">
        <f t="shared" si="1"/>
        <v>0</v>
      </c>
      <c r="L32" s="175">
        <f t="shared" si="2"/>
        <v>0</v>
      </c>
    </row>
    <row r="33" spans="1:12" ht="19.5" x14ac:dyDescent="0.2">
      <c r="A33" s="123" t="b">
        <f>ISNA(_xlfn.XLOOKUP(TimeSheet_January[[#This Row],[Note For Other Assigned Duties]],Holidays[Event], Holidays[Event]))</f>
        <v>1</v>
      </c>
      <c r="C33" s="324">
        <f t="shared" si="3"/>
        <v>45683</v>
      </c>
      <c r="D33" s="325"/>
      <c r="E33" s="326"/>
      <c r="F33" s="327"/>
      <c r="G33" s="326"/>
      <c r="H33" s="328" t="str">
        <f>IF(_xlfn.XLOOKUP(TimeSheet_January[[#This Row],[Date(s)]],Holidays[Date],Holidays[Event])=0,"",_xlfn.XLOOKUP(TimeSheet_January[[#This Row],[Date(s)]],Holidays[Date],Holidays[Event]))</f>
        <v/>
      </c>
      <c r="I33" s="329"/>
      <c r="J33" s="190">
        <f t="shared" si="0"/>
        <v>0</v>
      </c>
      <c r="K33" s="133">
        <f t="shared" si="1"/>
        <v>0</v>
      </c>
      <c r="L33" s="175">
        <f t="shared" si="2"/>
        <v>0</v>
      </c>
    </row>
    <row r="34" spans="1:12" ht="19.5" x14ac:dyDescent="0.2">
      <c r="A34" s="123" t="b">
        <f>ISNA(_xlfn.XLOOKUP(TimeSheet_January[[#This Row],[Note For Other Assigned Duties]],Holidays[Event], Holidays[Event]))</f>
        <v>1</v>
      </c>
      <c r="C34" s="324">
        <f t="shared" si="3"/>
        <v>45684</v>
      </c>
      <c r="D34" s="325"/>
      <c r="E34" s="326"/>
      <c r="F34" s="327"/>
      <c r="G34" s="326"/>
      <c r="H34" s="328" t="str">
        <f>IF(_xlfn.XLOOKUP(TimeSheet_January[[#This Row],[Date(s)]],Holidays[Date],Holidays[Event])=0,"",_xlfn.XLOOKUP(TimeSheet_January[[#This Row],[Date(s)]],Holidays[Date],Holidays[Event]))</f>
        <v/>
      </c>
      <c r="I34" s="329"/>
      <c r="J34" s="190">
        <f t="shared" si="0"/>
        <v>0</v>
      </c>
      <c r="K34" s="133">
        <f t="shared" si="1"/>
        <v>0</v>
      </c>
      <c r="L34" s="175">
        <f t="shared" si="2"/>
        <v>0</v>
      </c>
    </row>
    <row r="35" spans="1:12" ht="19.5" x14ac:dyDescent="0.2">
      <c r="A35" s="123" t="b">
        <f>ISNA(_xlfn.XLOOKUP(TimeSheet_January[[#This Row],[Note For Other Assigned Duties]],Holidays[Event], Holidays[Event]))</f>
        <v>1</v>
      </c>
      <c r="C35" s="324">
        <f t="shared" si="3"/>
        <v>45685</v>
      </c>
      <c r="D35" s="325"/>
      <c r="E35" s="326"/>
      <c r="F35" s="327"/>
      <c r="G35" s="326"/>
      <c r="H35" s="328" t="str">
        <f>IF(_xlfn.XLOOKUP(TimeSheet_January[[#This Row],[Date(s)]],Holidays[Date],Holidays[Event])=0,"",_xlfn.XLOOKUP(TimeSheet_January[[#This Row],[Date(s)]],Holidays[Date],Holidays[Event]))</f>
        <v/>
      </c>
      <c r="I35" s="329"/>
      <c r="J35" s="190">
        <f t="shared" si="0"/>
        <v>0</v>
      </c>
      <c r="K35" s="133">
        <f t="shared" si="1"/>
        <v>0</v>
      </c>
      <c r="L35" s="175">
        <f t="shared" si="2"/>
        <v>0</v>
      </c>
    </row>
    <row r="36" spans="1:12" ht="19.5" x14ac:dyDescent="0.2">
      <c r="A36" s="123" t="b">
        <f>ISNA(_xlfn.XLOOKUP(TimeSheet_January[[#This Row],[Note For Other Assigned Duties]],Holidays[Event], Holidays[Event]))</f>
        <v>1</v>
      </c>
      <c r="C36" s="324">
        <f t="shared" si="3"/>
        <v>45686</v>
      </c>
      <c r="D36" s="325"/>
      <c r="E36" s="326"/>
      <c r="F36" s="327"/>
      <c r="G36" s="326"/>
      <c r="H36" s="328" t="str">
        <f>IF(_xlfn.XLOOKUP(TimeSheet_January[[#This Row],[Date(s)]],Holidays[Date],Holidays[Event])=0,"",_xlfn.XLOOKUP(TimeSheet_January[[#This Row],[Date(s)]],Holidays[Date],Holidays[Event]))</f>
        <v/>
      </c>
      <c r="I36" s="329"/>
      <c r="J36" s="190">
        <f t="shared" si="0"/>
        <v>0</v>
      </c>
      <c r="K36" s="133">
        <f t="shared" si="1"/>
        <v>0</v>
      </c>
      <c r="L36" s="175">
        <f t="shared" si="2"/>
        <v>0</v>
      </c>
    </row>
    <row r="37" spans="1:12" ht="19.5" x14ac:dyDescent="0.2">
      <c r="A37" s="123" t="b">
        <f>ISNA(_xlfn.XLOOKUP(TimeSheet_January[[#This Row],[Note For Other Assigned Duties]],Holidays[Event], Holidays[Event]))</f>
        <v>1</v>
      </c>
      <c r="C37" s="324">
        <f t="shared" si="3"/>
        <v>45687</v>
      </c>
      <c r="D37" s="325"/>
      <c r="E37" s="326"/>
      <c r="F37" s="327"/>
      <c r="G37" s="326"/>
      <c r="H37" s="328" t="str">
        <f>IF(_xlfn.XLOOKUP(TimeSheet_January[[#This Row],[Date(s)]],Holidays[Date],Holidays[Event])=0,"",_xlfn.XLOOKUP(TimeSheet_January[[#This Row],[Date(s)]],Holidays[Date],Holidays[Event]))</f>
        <v/>
      </c>
      <c r="I37" s="329"/>
      <c r="J37" s="190">
        <f t="shared" si="0"/>
        <v>0</v>
      </c>
      <c r="K37" s="133">
        <f t="shared" si="1"/>
        <v>0</v>
      </c>
      <c r="L37" s="178">
        <f t="shared" si="2"/>
        <v>0</v>
      </c>
    </row>
    <row r="38" spans="1:12" thickBot="1" x14ac:dyDescent="0.25">
      <c r="A38" s="123" t="b">
        <f>ISNA(_xlfn.XLOOKUP(TimeSheet_January[[#This Row],[Note For Other Assigned Duties]],Holidays[Event], Holidays[Event]))</f>
        <v>1</v>
      </c>
      <c r="C38" s="333">
        <f t="shared" si="3"/>
        <v>45688</v>
      </c>
      <c r="D38" s="334"/>
      <c r="E38" s="335"/>
      <c r="F38" s="336"/>
      <c r="G38" s="335"/>
      <c r="H38" s="337" t="str">
        <f>IF(_xlfn.XLOOKUP(TimeSheet_January[[#This Row],[Date(s)]],Holidays[Date],Holidays[Event])=0,"",_xlfn.XLOOKUP(TimeSheet_January[[#This Row],[Date(s)]],Holidays[Date],Holidays[Event]))</f>
        <v/>
      </c>
      <c r="I38" s="338"/>
      <c r="J38" s="191">
        <f t="shared" si="0"/>
        <v>0</v>
      </c>
      <c r="K38" s="188">
        <f t="shared" si="1"/>
        <v>0</v>
      </c>
      <c r="L38" s="176">
        <f t="shared" si="2"/>
        <v>0</v>
      </c>
    </row>
    <row r="39" spans="1:12" ht="20.25" customHeight="1" thickTop="1" x14ac:dyDescent="0.2"/>
  </sheetData>
  <sheetProtection algorithmName="SHA-512" hashValue="6GBw9VbX88BtrJUjr9YUFj0hpRVF3eLkEhzGl9m5z95GXgY+gsHWGgJ6oSL6que3aNQO5r5heqFD181avvFeFw==" saltValue="gqJig8JimTIIaTYky6Df7g=="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8">
    <cfRule type="expression" dxfId="6" priority="1">
      <formula>OR(IF(WEEKDAY($C8)=1,1),IF(WEEKDAY($C8)=7,1),IF($A8=FALSE,1))</formula>
    </cfRule>
  </conditionalFormatting>
  <dataValidations count="19">
    <dataValidation allowBlank="1" showInputMessage="1" showErrorMessage="1" prompt="adsfa" sqref="I2" xr:uid="{00000000-0002-0000-1300-000000000000}"/>
    <dataValidation allowBlank="1" showInputMessage="1" showErrorMessage="1" prompt="Total Assignable Hours Worked to date are automatically calculated in cell below" sqref="J4 F5" xr:uid="{00000000-0002-0000-1300-000001000000}"/>
    <dataValidation allowBlank="1" showInputMessage="1" showErrorMessage="1" prompt="Total Assignable Hours Worked to date automatically calculated in this cell." sqref="F6 J6" xr:uid="{00000000-0002-0000-1300-000002000000}"/>
    <dataValidation allowBlank="1" showInputMessage="1" showErrorMessage="1" prompt="Assigned Hours Worked are automatically calculated in this column under this heading." sqref="K7:L7" xr:uid="{00000000-0002-0000-1300-000003000000}"/>
    <dataValidation allowBlank="1" showInputMessage="1" showErrorMessage="1" prompt="Enter Assigned Time After School in this column under this heading." sqref="I7 J8:J34" xr:uid="{00000000-0002-0000-1300-000004000000}"/>
    <dataValidation allowBlank="1" showInputMessage="1" showErrorMessage="1" prompt="Enter Date in this column under this heading. Use heading filters to find specific entries" sqref="C7" xr:uid="{00000000-0002-0000-1300-000005000000}"/>
    <dataValidation allowBlank="1" showInputMessage="1" showErrorMessage="1" prompt="Total Hours Worked are automatically calculated in this cell" sqref="D6:E6" xr:uid="{00000000-0002-0000-1300-000006000000}"/>
    <dataValidation allowBlank="1" showInputMessage="1" showErrorMessage="1" prompt="Enter Total Work Week Hours in this cell" sqref="C6" xr:uid="{00000000-0002-0000-1300-000007000000}"/>
    <dataValidation allowBlank="1" showInputMessage="1" showErrorMessage="1" prompt="Regular Hours are automatically calculated in cell below" sqref="D5" xr:uid="{00000000-0002-0000-1300-000008000000}"/>
    <dataValidation allowBlank="1" showInputMessage="1" showErrorMessage="1" prompt="Total Assignable Hours Worked are automatically calculated in cell below" sqref="E5" xr:uid="{00000000-0002-0000-1300-000009000000}"/>
    <dataValidation allowBlank="1" showInputMessage="1" showErrorMessage="1" prompt="Enter Total Assignable Hours in cell below" sqref="C5" xr:uid="{00000000-0002-0000-1300-00000A000000}"/>
    <dataValidation allowBlank="1" showInputMessage="1" showErrorMessage="1" prompt="Enter School Name in this cell" sqref="D3" xr:uid="{00000000-0002-0000-1300-00000B000000}"/>
    <dataValidation allowBlank="1" showInputMessage="1" showErrorMessage="1" prompt="Enter School Name in cell to the right" sqref="C3" xr:uid="{00000000-0002-0000-1300-00000C000000}"/>
    <dataValidation allowBlank="1" showInputMessage="1" showErrorMessage="1" prompt="Enter Teacher's FTE in this cell" sqref="E2" xr:uid="{00000000-0002-0000-1300-00000D000000}"/>
    <dataValidation allowBlank="1" showInputMessage="1" showErrorMessage="1" prompt="Enter Teacher Name in this cell" sqref="D2" xr:uid="{00000000-0002-0000-1300-00000E000000}"/>
    <dataValidation allowBlank="1" showInputMessage="1" showErrorMessage="1" prompt="Enter Teacher Name and FTE in cells to the right" sqref="C2" xr:uid="{00000000-0002-0000-1300-00000F000000}"/>
    <dataValidation allowBlank="1" showInputMessage="1" showErrorMessage="1" prompt="Enter Teacher and School details in cells below" sqref="C1" xr:uid="{00000000-0002-0000-13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1300-000011000000}"/>
    <dataValidation allowBlank="1" showErrorMessage="1" sqref="B2:B1048576 G5:H6 M1:M6 O1:O2 J35:J38 Q7:R7 Q1:XFD6 S7:XFD38 G2:H3 I37:I38 F39:XFD1048576 K8:R38 N5:O7 P1:P7 J2 D8:G8 I16:I17 I23:I24 F9:G38 I8:I12 I30 D9:E1048576 C8:C1048576" xr:uid="{00000000-0002-0000-1300-000012000000}"/>
  </dataValidations>
  <hyperlinks>
    <hyperlink ref="K2" location="'Mon-Day 1-S1'!Print_Titles" display="MON | Day 1 - Sem 1" xr:uid="{00000000-0004-0000-1300-000000000000}"/>
    <hyperlink ref="K3" location="'Tue-Day 2-S1'!Print_Titles" display="TUE | Day 2 - Sem 1" xr:uid="{00000000-0004-0000-1300-000001000000}"/>
    <hyperlink ref="K4" location="'Wed-Day 3-S1'!Print_Titles" display="WED | Day 3 - Sem 1" xr:uid="{00000000-0004-0000-1300-000002000000}"/>
    <hyperlink ref="K5" location="'Thu-Day 4-S1'!Print_Titles" display="THU | Day 4 - Sem 1" xr:uid="{00000000-0004-0000-1300-000003000000}"/>
    <hyperlink ref="K6" location="'Fri-Day 5-S1'!Print_Titles" display="FRI | Day 5 - Sem 1" xr:uid="{00000000-0004-0000-1300-000004000000}"/>
    <hyperlink ref="N2" location="'Day 6'!A1" display="Day 6 - Sem 1" xr:uid="{00000000-0004-0000-1300-000005000000}"/>
    <hyperlink ref="N3" location="'Early Dismissal 1'!A1" display="Early Out 1 - Sem 1" xr:uid="{00000000-0004-0000-1300-000006000000}"/>
    <hyperlink ref="N4" location="'Early Dismissal 2'!A1" display="Early Out 2 - Sem 1" xr:uid="{00000000-0004-0000-1300-000007000000}"/>
    <hyperlink ref="K2:L2" location="'Mon-Day 1'!A1" display="MON | Day 1 - Sem 1" xr:uid="{00000000-0004-0000-1300-000008000000}"/>
    <hyperlink ref="K3:L3" location="'Tue-Day 2'!A1" display="TUE | Day 2 - Sem 1" xr:uid="{00000000-0004-0000-1300-000009000000}"/>
    <hyperlink ref="K4:L4" location="'Wed-Day 3'!A1" display="WED | Day 3 - Sem 1" xr:uid="{00000000-0004-0000-1300-00000A000000}"/>
    <hyperlink ref="K5:L5" location="'Thu-Day 4'!A1" display="THU | Day 4 - Sem 1" xr:uid="{00000000-0004-0000-1300-00000B000000}"/>
    <hyperlink ref="K6:L6" location="'Fri-Day 5'!A1" display="FRI | Day 5 - Sem 1" xr:uid="{00000000-0004-0000-13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08AEE0EF-9F2E-4256-85F9-B601C25A6168}">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5C291244-C9C7-49A6-AE1A-AAD800F9B971}">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theme="4"/>
    <pageSetUpPr fitToPage="1"/>
  </sheetPr>
  <dimension ref="A1:P38"/>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G15" sqref="G15"/>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5" style="123" customWidth="1"/>
    <col min="9" max="9" width="15.875" style="123" customWidth="1"/>
    <col min="10" max="10" width="17.125" style="157" customWidth="1"/>
    <col min="11" max="11" width="12.125" style="123" customWidth="1"/>
    <col min="12" max="12" width="20.87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76</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January!C6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SUM(J8:J37)/60</f>
        <v>0</v>
      </c>
      <c r="E6" s="187">
        <f>SUM(L8:L37)</f>
        <v>0</v>
      </c>
      <c r="F6" s="122">
        <f>January!F6+E6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ISNA(_xlfn.XLOOKUP(TimeSheet_February[[#This Row],[Note For Other Assigned Duties]],Holidays[Event], Holidays[Event]))</f>
        <v>1</v>
      </c>
      <c r="C8" s="324">
        <f>+January!C38+1</f>
        <v>45689</v>
      </c>
      <c r="D8" s="325"/>
      <c r="E8" s="326"/>
      <c r="F8" s="327"/>
      <c r="G8" s="326"/>
      <c r="H8" s="328" t="str">
        <f>IF(_xlfn.XLOOKUP(TimeSheet_February[[#This Row],[Date(s)]],Holidays[Date],Holidays[Event])=0,"",_xlfn.XLOOKUP(TimeSheet_February[[#This Row],[Date(s)]],Holidays[Date],Holidays[Event]))</f>
        <v/>
      </c>
      <c r="I8" s="329"/>
      <c r="J8" s="339">
        <f t="shared" ref="J8:J36" si="0">F8</f>
        <v>0</v>
      </c>
      <c r="K8" s="317">
        <f t="shared" ref="K8:K36" si="1">IFERROR(D8+E8+G8+I8,0)</f>
        <v>0</v>
      </c>
      <c r="L8" s="308">
        <f t="shared" ref="L8:L36" si="2">IFERROR(K8/60,0)</f>
        <v>0</v>
      </c>
    </row>
    <row r="9" spans="1:16" ht="19.899999999999999" customHeight="1" x14ac:dyDescent="0.2">
      <c r="A9" s="123" t="b">
        <f>ISNA(_xlfn.XLOOKUP(TimeSheet_February[[#This Row],[Note For Other Assigned Duties]],Holidays[Event], Holidays[Event]))</f>
        <v>1</v>
      </c>
      <c r="C9" s="324">
        <f>+C8+1</f>
        <v>45690</v>
      </c>
      <c r="D9" s="325"/>
      <c r="E9" s="326"/>
      <c r="F9" s="327"/>
      <c r="G9" s="326"/>
      <c r="H9" s="328" t="str">
        <f>IF(_xlfn.XLOOKUP(TimeSheet_February[[#This Row],[Date(s)]],Holidays[Date],Holidays[Event])=0,"",_xlfn.XLOOKUP(TimeSheet_February[[#This Row],[Date(s)]],Holidays[Date],Holidays[Event]))</f>
        <v/>
      </c>
      <c r="I9" s="329"/>
      <c r="J9" s="339">
        <f t="shared" si="0"/>
        <v>0</v>
      </c>
      <c r="K9" s="317">
        <f t="shared" si="1"/>
        <v>0</v>
      </c>
      <c r="L9" s="308">
        <f t="shared" si="2"/>
        <v>0</v>
      </c>
    </row>
    <row r="10" spans="1:16" ht="19.899999999999999" customHeight="1" x14ac:dyDescent="0.2">
      <c r="A10" s="123" t="b">
        <f>ISNA(_xlfn.XLOOKUP(TimeSheet_February[[#This Row],[Note For Other Assigned Duties]],Holidays[Event], Holidays[Event]))</f>
        <v>1</v>
      </c>
      <c r="C10" s="324">
        <f t="shared" ref="C10:C34" si="3">+C9+1</f>
        <v>45691</v>
      </c>
      <c r="D10" s="325"/>
      <c r="E10" s="326"/>
      <c r="F10" s="327"/>
      <c r="G10" s="326"/>
      <c r="H10" s="328" t="str">
        <f>IF(_xlfn.XLOOKUP(TimeSheet_February[[#This Row],[Date(s)]],Holidays[Date],Holidays[Event])=0,"",_xlfn.XLOOKUP(TimeSheet_February[[#This Row],[Date(s)]],Holidays[Date],Holidays[Event]))</f>
        <v/>
      </c>
      <c r="I10" s="329"/>
      <c r="J10" s="339">
        <f t="shared" si="0"/>
        <v>0</v>
      </c>
      <c r="K10" s="317">
        <f t="shared" si="1"/>
        <v>0</v>
      </c>
      <c r="L10" s="308">
        <f t="shared" si="2"/>
        <v>0</v>
      </c>
    </row>
    <row r="11" spans="1:16" ht="19.899999999999999" customHeight="1" x14ac:dyDescent="0.2">
      <c r="A11" s="123" t="b">
        <f>ISNA(_xlfn.XLOOKUP(TimeSheet_February[[#This Row],[Note For Other Assigned Duties]],Holidays[Event], Holidays[Event]))</f>
        <v>1</v>
      </c>
      <c r="C11" s="324">
        <f t="shared" si="3"/>
        <v>45692</v>
      </c>
      <c r="D11" s="325"/>
      <c r="E11" s="326"/>
      <c r="F11" s="327"/>
      <c r="G11" s="326"/>
      <c r="H11" s="328" t="str">
        <f>IF(_xlfn.XLOOKUP(TimeSheet_February[[#This Row],[Date(s)]],Holidays[Date],Holidays[Event])=0,"",_xlfn.XLOOKUP(TimeSheet_February[[#This Row],[Date(s)]],Holidays[Date],Holidays[Event]))</f>
        <v/>
      </c>
      <c r="I11" s="329"/>
      <c r="J11" s="339">
        <f t="shared" si="0"/>
        <v>0</v>
      </c>
      <c r="K11" s="317">
        <f t="shared" si="1"/>
        <v>0</v>
      </c>
      <c r="L11" s="308">
        <f t="shared" si="2"/>
        <v>0</v>
      </c>
    </row>
    <row r="12" spans="1:16" ht="19.899999999999999" customHeight="1" x14ac:dyDescent="0.2">
      <c r="A12" s="123" t="b">
        <f>ISNA(_xlfn.XLOOKUP(TimeSheet_February[[#This Row],[Note For Other Assigned Duties]],Holidays[Event], Holidays[Event]))</f>
        <v>1</v>
      </c>
      <c r="C12" s="324">
        <f t="shared" si="3"/>
        <v>45693</v>
      </c>
      <c r="D12" s="325"/>
      <c r="E12" s="326"/>
      <c r="F12" s="327"/>
      <c r="G12" s="326"/>
      <c r="H12" s="328" t="str">
        <f>IF(_xlfn.XLOOKUP(TimeSheet_February[[#This Row],[Date(s)]],Holidays[Date],Holidays[Event])=0,"",_xlfn.XLOOKUP(TimeSheet_February[[#This Row],[Date(s)]],Holidays[Date],Holidays[Event]))</f>
        <v/>
      </c>
      <c r="I12" s="329"/>
      <c r="J12" s="339">
        <f t="shared" si="0"/>
        <v>0</v>
      </c>
      <c r="K12" s="317">
        <f t="shared" si="1"/>
        <v>0</v>
      </c>
      <c r="L12" s="308">
        <f t="shared" si="2"/>
        <v>0</v>
      </c>
    </row>
    <row r="13" spans="1:16" ht="19.899999999999999" customHeight="1" x14ac:dyDescent="0.2">
      <c r="A13" s="123" t="b">
        <f>ISNA(_xlfn.XLOOKUP(TimeSheet_February[[#This Row],[Note For Other Assigned Duties]],Holidays[Event], Holidays[Event]))</f>
        <v>1</v>
      </c>
      <c r="C13" s="324">
        <f t="shared" si="3"/>
        <v>45694</v>
      </c>
      <c r="D13" s="325"/>
      <c r="E13" s="326"/>
      <c r="F13" s="327"/>
      <c r="G13" s="326"/>
      <c r="H13" s="328" t="str">
        <f>IF(_xlfn.XLOOKUP(TimeSheet_February[[#This Row],[Date(s)]],Holidays[Date],Holidays[Event])=0,"",_xlfn.XLOOKUP(TimeSheet_February[[#This Row],[Date(s)]],Holidays[Date],Holidays[Event]))</f>
        <v/>
      </c>
      <c r="I13" s="329"/>
      <c r="J13" s="339">
        <f t="shared" si="0"/>
        <v>0</v>
      </c>
      <c r="K13" s="317">
        <f t="shared" si="1"/>
        <v>0</v>
      </c>
      <c r="L13" s="308">
        <f t="shared" si="2"/>
        <v>0</v>
      </c>
    </row>
    <row r="14" spans="1:16" ht="19.899999999999999" customHeight="1" x14ac:dyDescent="0.2">
      <c r="A14" s="123" t="b">
        <f>ISNA(_xlfn.XLOOKUP(TimeSheet_February[[#This Row],[Note For Other Assigned Duties]],Holidays[Event], Holidays[Event]))</f>
        <v>1</v>
      </c>
      <c r="C14" s="324">
        <f t="shared" si="3"/>
        <v>45695</v>
      </c>
      <c r="D14" s="325"/>
      <c r="E14" s="326"/>
      <c r="F14" s="327"/>
      <c r="G14" s="326"/>
      <c r="H14" s="328" t="str">
        <f>IF(_xlfn.XLOOKUP(TimeSheet_February[[#This Row],[Date(s)]],Holidays[Date],Holidays[Event])=0,"",_xlfn.XLOOKUP(TimeSheet_February[[#This Row],[Date(s)]],Holidays[Date],Holidays[Event]))</f>
        <v/>
      </c>
      <c r="I14" s="329"/>
      <c r="J14" s="339">
        <f t="shared" si="0"/>
        <v>0</v>
      </c>
      <c r="K14" s="317">
        <f t="shared" si="1"/>
        <v>0</v>
      </c>
      <c r="L14" s="308">
        <f t="shared" si="2"/>
        <v>0</v>
      </c>
    </row>
    <row r="15" spans="1:16" ht="19.899999999999999" customHeight="1" x14ac:dyDescent="0.2">
      <c r="A15" s="123" t="b">
        <f>ISNA(_xlfn.XLOOKUP(TimeSheet_February[[#This Row],[Note For Other Assigned Duties]],Holidays[Event], Holidays[Event]))</f>
        <v>1</v>
      </c>
      <c r="C15" s="324">
        <f t="shared" si="3"/>
        <v>45696</v>
      </c>
      <c r="D15" s="325"/>
      <c r="E15" s="326"/>
      <c r="F15" s="327"/>
      <c r="G15" s="326"/>
      <c r="H15" s="328" t="str">
        <f>IF(_xlfn.XLOOKUP(TimeSheet_February[[#This Row],[Date(s)]],Holidays[Date],Holidays[Event])=0,"",_xlfn.XLOOKUP(TimeSheet_February[[#This Row],[Date(s)]],Holidays[Date],Holidays[Event]))</f>
        <v/>
      </c>
      <c r="I15" s="329"/>
      <c r="J15" s="339">
        <f t="shared" si="0"/>
        <v>0</v>
      </c>
      <c r="K15" s="317">
        <f t="shared" si="1"/>
        <v>0</v>
      </c>
      <c r="L15" s="308">
        <f t="shared" si="2"/>
        <v>0</v>
      </c>
    </row>
    <row r="16" spans="1:16" ht="19.899999999999999" customHeight="1" x14ac:dyDescent="0.2">
      <c r="A16" s="123" t="b">
        <f>ISNA(_xlfn.XLOOKUP(TimeSheet_February[[#This Row],[Note For Other Assigned Duties]],Holidays[Event], Holidays[Event]))</f>
        <v>1</v>
      </c>
      <c r="C16" s="324">
        <f t="shared" si="3"/>
        <v>45697</v>
      </c>
      <c r="D16" s="325"/>
      <c r="E16" s="326"/>
      <c r="F16" s="327"/>
      <c r="G16" s="326"/>
      <c r="H16" s="328" t="str">
        <f>IF(_xlfn.XLOOKUP(TimeSheet_February[[#This Row],[Date(s)]],Holidays[Date],Holidays[Event])=0,"",_xlfn.XLOOKUP(TimeSheet_February[[#This Row],[Date(s)]],Holidays[Date],Holidays[Event]))</f>
        <v/>
      </c>
      <c r="I16" s="329"/>
      <c r="J16" s="339">
        <f t="shared" si="0"/>
        <v>0</v>
      </c>
      <c r="K16" s="317">
        <f t="shared" si="1"/>
        <v>0</v>
      </c>
      <c r="L16" s="308">
        <f t="shared" si="2"/>
        <v>0</v>
      </c>
    </row>
    <row r="17" spans="1:12" ht="19.899999999999999" customHeight="1" x14ac:dyDescent="0.2">
      <c r="A17" s="123" t="b">
        <f>ISNA(_xlfn.XLOOKUP(TimeSheet_February[[#This Row],[Note For Other Assigned Duties]],Holidays[Event], Holidays[Event]))</f>
        <v>1</v>
      </c>
      <c r="C17" s="324">
        <f t="shared" si="3"/>
        <v>45698</v>
      </c>
      <c r="D17" s="325"/>
      <c r="E17" s="326"/>
      <c r="F17" s="327"/>
      <c r="G17" s="326"/>
      <c r="H17" s="328" t="str">
        <f>IF(_xlfn.XLOOKUP(TimeSheet_February[[#This Row],[Date(s)]],Holidays[Date],Holidays[Event])=0,"",_xlfn.XLOOKUP(TimeSheet_February[[#This Row],[Date(s)]],Holidays[Date],Holidays[Event]))</f>
        <v/>
      </c>
      <c r="I17" s="329"/>
      <c r="J17" s="339">
        <f t="shared" si="0"/>
        <v>0</v>
      </c>
      <c r="K17" s="317">
        <f t="shared" si="1"/>
        <v>0</v>
      </c>
      <c r="L17" s="308">
        <f t="shared" si="2"/>
        <v>0</v>
      </c>
    </row>
    <row r="18" spans="1:12" ht="19.899999999999999" customHeight="1" x14ac:dyDescent="0.2">
      <c r="A18" s="123" t="b">
        <f>ISNA(_xlfn.XLOOKUP(TimeSheet_February[[#This Row],[Note For Other Assigned Duties]],Holidays[Event], Holidays[Event]))</f>
        <v>1</v>
      </c>
      <c r="C18" s="324">
        <f t="shared" si="3"/>
        <v>45699</v>
      </c>
      <c r="D18" s="325"/>
      <c r="E18" s="326"/>
      <c r="F18" s="327"/>
      <c r="G18" s="326"/>
      <c r="H18" s="328" t="str">
        <f>IF(_xlfn.XLOOKUP(TimeSheet_February[[#This Row],[Date(s)]],Holidays[Date],Holidays[Event])=0,"",_xlfn.XLOOKUP(TimeSheet_February[[#This Row],[Date(s)]],Holidays[Date],Holidays[Event]))</f>
        <v/>
      </c>
      <c r="I18" s="329"/>
      <c r="J18" s="339">
        <f t="shared" si="0"/>
        <v>0</v>
      </c>
      <c r="K18" s="317">
        <f t="shared" si="1"/>
        <v>0</v>
      </c>
      <c r="L18" s="308">
        <f t="shared" si="2"/>
        <v>0</v>
      </c>
    </row>
    <row r="19" spans="1:12" ht="19.899999999999999" customHeight="1" x14ac:dyDescent="0.2">
      <c r="A19" s="123" t="b">
        <f>ISNA(_xlfn.XLOOKUP(TimeSheet_February[[#This Row],[Note For Other Assigned Duties]],Holidays[Event], Holidays[Event]))</f>
        <v>1</v>
      </c>
      <c r="C19" s="324">
        <f t="shared" si="3"/>
        <v>45700</v>
      </c>
      <c r="D19" s="325"/>
      <c r="E19" s="326"/>
      <c r="F19" s="327"/>
      <c r="G19" s="326"/>
      <c r="H19" s="328" t="str">
        <f>IF(_xlfn.XLOOKUP(TimeSheet_February[[#This Row],[Date(s)]],Holidays[Date],Holidays[Event])=0,"",_xlfn.XLOOKUP(TimeSheet_February[[#This Row],[Date(s)]],Holidays[Date],Holidays[Event]))</f>
        <v/>
      </c>
      <c r="I19" s="329"/>
      <c r="J19" s="339">
        <f t="shared" si="0"/>
        <v>0</v>
      </c>
      <c r="K19" s="317">
        <f t="shared" si="1"/>
        <v>0</v>
      </c>
      <c r="L19" s="308">
        <f t="shared" si="2"/>
        <v>0</v>
      </c>
    </row>
    <row r="20" spans="1:12" ht="19.899999999999999" customHeight="1" x14ac:dyDescent="0.2">
      <c r="A20" s="123" t="b">
        <f>ISNA(_xlfn.XLOOKUP(TimeSheet_February[[#This Row],[Note For Other Assigned Duties]],Holidays[Event], Holidays[Event]))</f>
        <v>1</v>
      </c>
      <c r="C20" s="324">
        <f t="shared" si="3"/>
        <v>45701</v>
      </c>
      <c r="D20" s="325"/>
      <c r="E20" s="326"/>
      <c r="F20" s="327"/>
      <c r="G20" s="326"/>
      <c r="H20" s="328" t="str">
        <f>IF(_xlfn.XLOOKUP(TimeSheet_February[[#This Row],[Date(s)]],Holidays[Date],Holidays[Event])=0,"",_xlfn.XLOOKUP(TimeSheet_February[[#This Row],[Date(s)]],Holidays[Date],Holidays[Event]))</f>
        <v/>
      </c>
      <c r="I20" s="329"/>
      <c r="J20" s="339">
        <f t="shared" si="0"/>
        <v>0</v>
      </c>
      <c r="K20" s="317">
        <f t="shared" si="1"/>
        <v>0</v>
      </c>
      <c r="L20" s="308">
        <f t="shared" si="2"/>
        <v>0</v>
      </c>
    </row>
    <row r="21" spans="1:12" ht="19.899999999999999" customHeight="1" x14ac:dyDescent="0.2">
      <c r="A21" s="123" t="b">
        <f>ISNA(_xlfn.XLOOKUP(TimeSheet_February[[#This Row],[Note For Other Assigned Duties]],Holidays[Event], Holidays[Event]))</f>
        <v>1</v>
      </c>
      <c r="C21" s="324">
        <f t="shared" si="3"/>
        <v>45702</v>
      </c>
      <c r="D21" s="325"/>
      <c r="E21" s="326"/>
      <c r="F21" s="327"/>
      <c r="G21" s="326"/>
      <c r="H21" s="328" t="str">
        <f>IF(_xlfn.XLOOKUP(TimeSheet_February[[#This Row],[Date(s)]],Holidays[Date],Holidays[Event])=0,"",_xlfn.XLOOKUP(TimeSheet_February[[#This Row],[Date(s)]],Holidays[Date],Holidays[Event]))</f>
        <v/>
      </c>
      <c r="I21" s="329"/>
      <c r="J21" s="339">
        <f t="shared" si="0"/>
        <v>0</v>
      </c>
      <c r="K21" s="317">
        <f t="shared" si="1"/>
        <v>0</v>
      </c>
      <c r="L21" s="308">
        <f t="shared" si="2"/>
        <v>0</v>
      </c>
    </row>
    <row r="22" spans="1:12" ht="19.899999999999999" customHeight="1" x14ac:dyDescent="0.2">
      <c r="A22" s="123" t="b">
        <f>ISNA(_xlfn.XLOOKUP(TimeSheet_February[[#This Row],[Note For Other Assigned Duties]],Holidays[Event], Holidays[Event]))</f>
        <v>1</v>
      </c>
      <c r="C22" s="324">
        <f t="shared" si="3"/>
        <v>45703</v>
      </c>
      <c r="D22" s="325"/>
      <c r="E22" s="326"/>
      <c r="F22" s="327"/>
      <c r="G22" s="326"/>
      <c r="H22" s="328" t="str">
        <f>IF(_xlfn.XLOOKUP(TimeSheet_February[[#This Row],[Date(s)]],Holidays[Date],Holidays[Event])=0,"",_xlfn.XLOOKUP(TimeSheet_February[[#This Row],[Date(s)]],Holidays[Date],Holidays[Event]))</f>
        <v/>
      </c>
      <c r="I22" s="329"/>
      <c r="J22" s="339">
        <f t="shared" si="0"/>
        <v>0</v>
      </c>
      <c r="K22" s="317">
        <f t="shared" si="1"/>
        <v>0</v>
      </c>
      <c r="L22" s="308">
        <f t="shared" si="2"/>
        <v>0</v>
      </c>
    </row>
    <row r="23" spans="1:12" ht="19.899999999999999" customHeight="1" x14ac:dyDescent="0.2">
      <c r="A23" s="123" t="b">
        <f>ISNA(_xlfn.XLOOKUP(TimeSheet_February[[#This Row],[Note For Other Assigned Duties]],Holidays[Event], Holidays[Event]))</f>
        <v>1</v>
      </c>
      <c r="C23" s="324">
        <f t="shared" si="3"/>
        <v>45704</v>
      </c>
      <c r="D23" s="325"/>
      <c r="E23" s="326"/>
      <c r="F23" s="327"/>
      <c r="G23" s="326"/>
      <c r="H23" s="328" t="str">
        <f>IF(_xlfn.XLOOKUP(TimeSheet_February[[#This Row],[Date(s)]],Holidays[Date],Holidays[Event])=0,"",_xlfn.XLOOKUP(TimeSheet_February[[#This Row],[Date(s)]],Holidays[Date],Holidays[Event]))</f>
        <v/>
      </c>
      <c r="I23" s="329"/>
      <c r="J23" s="339">
        <f t="shared" si="0"/>
        <v>0</v>
      </c>
      <c r="K23" s="317">
        <f t="shared" si="1"/>
        <v>0</v>
      </c>
      <c r="L23" s="308">
        <f t="shared" si="2"/>
        <v>0</v>
      </c>
    </row>
    <row r="24" spans="1:12" ht="19.899999999999999" customHeight="1" x14ac:dyDescent="0.2">
      <c r="A24" s="123" t="b">
        <f>ISNA(_xlfn.XLOOKUP(TimeSheet_February[[#This Row],[Note For Other Assigned Duties]],Holidays[Event], Holidays[Event]))</f>
        <v>0</v>
      </c>
      <c r="C24" s="324">
        <f t="shared" si="3"/>
        <v>45705</v>
      </c>
      <c r="D24" s="325"/>
      <c r="E24" s="326"/>
      <c r="F24" s="327"/>
      <c r="G24" s="326"/>
      <c r="H24" s="328" t="str">
        <f>IF(_xlfn.XLOOKUP(TimeSheet_February[[#This Row],[Date(s)]],Holidays[Date],Holidays[Event])=0,"",_xlfn.XLOOKUP(TimeSheet_February[[#This Row],[Date(s)]],Holidays[Date],Holidays[Event]))</f>
        <v>Family Day</v>
      </c>
      <c r="I24" s="329"/>
      <c r="J24" s="339">
        <f t="shared" si="0"/>
        <v>0</v>
      </c>
      <c r="K24" s="317">
        <f t="shared" si="1"/>
        <v>0</v>
      </c>
      <c r="L24" s="308">
        <f t="shared" si="2"/>
        <v>0</v>
      </c>
    </row>
    <row r="25" spans="1:12" ht="19.899999999999999" customHeight="1" x14ac:dyDescent="0.2">
      <c r="A25" s="123" t="b">
        <f>ISNA(_xlfn.XLOOKUP(TimeSheet_February[[#This Row],[Note For Other Assigned Duties]],Holidays[Event], Holidays[Event]))</f>
        <v>1</v>
      </c>
      <c r="C25" s="324">
        <f t="shared" si="3"/>
        <v>45706</v>
      </c>
      <c r="D25" s="325"/>
      <c r="E25" s="326"/>
      <c r="F25" s="327"/>
      <c r="G25" s="326"/>
      <c r="H25" s="328" t="str">
        <f>IF(_xlfn.XLOOKUP(TimeSheet_February[[#This Row],[Date(s)]],Holidays[Date],Holidays[Event])=0,"",_xlfn.XLOOKUP(TimeSheet_February[[#This Row],[Date(s)]],Holidays[Date],Holidays[Event]))</f>
        <v/>
      </c>
      <c r="I25" s="329"/>
      <c r="J25" s="339">
        <f t="shared" si="0"/>
        <v>0</v>
      </c>
      <c r="K25" s="317">
        <f t="shared" si="1"/>
        <v>0</v>
      </c>
      <c r="L25" s="308">
        <f t="shared" si="2"/>
        <v>0</v>
      </c>
    </row>
    <row r="26" spans="1:12" ht="19.899999999999999" customHeight="1" x14ac:dyDescent="0.2">
      <c r="A26" s="123" t="b">
        <f>ISNA(_xlfn.XLOOKUP(TimeSheet_February[[#This Row],[Note For Other Assigned Duties]],Holidays[Event], Holidays[Event]))</f>
        <v>1</v>
      </c>
      <c r="C26" s="324">
        <f t="shared" si="3"/>
        <v>45707</v>
      </c>
      <c r="D26" s="325"/>
      <c r="E26" s="326"/>
      <c r="F26" s="327"/>
      <c r="G26" s="326"/>
      <c r="H26" s="328" t="str">
        <f>IF(_xlfn.XLOOKUP(TimeSheet_February[[#This Row],[Date(s)]],Holidays[Date],Holidays[Event])=0,"",_xlfn.XLOOKUP(TimeSheet_February[[#This Row],[Date(s)]],Holidays[Date],Holidays[Event]))</f>
        <v/>
      </c>
      <c r="I26" s="329"/>
      <c r="J26" s="339">
        <f t="shared" si="0"/>
        <v>0</v>
      </c>
      <c r="K26" s="317">
        <f t="shared" si="1"/>
        <v>0</v>
      </c>
      <c r="L26" s="308">
        <f t="shared" si="2"/>
        <v>0</v>
      </c>
    </row>
    <row r="27" spans="1:12" ht="19.899999999999999" customHeight="1" x14ac:dyDescent="0.2">
      <c r="A27" s="123" t="b">
        <f>ISNA(_xlfn.XLOOKUP(TimeSheet_February[[#This Row],[Note For Other Assigned Duties]],Holidays[Event], Holidays[Event]))</f>
        <v>1</v>
      </c>
      <c r="C27" s="324">
        <f t="shared" si="3"/>
        <v>45708</v>
      </c>
      <c r="D27" s="325"/>
      <c r="E27" s="326"/>
      <c r="F27" s="327"/>
      <c r="G27" s="326"/>
      <c r="H27" s="328" t="str">
        <f>IF(_xlfn.XLOOKUP(TimeSheet_February[[#This Row],[Date(s)]],Holidays[Date],Holidays[Event])=0,"",_xlfn.XLOOKUP(TimeSheet_February[[#This Row],[Date(s)]],Holidays[Date],Holidays[Event]))</f>
        <v/>
      </c>
      <c r="I27" s="329"/>
      <c r="J27" s="339">
        <f t="shared" si="0"/>
        <v>0</v>
      </c>
      <c r="K27" s="317">
        <f t="shared" si="1"/>
        <v>0</v>
      </c>
      <c r="L27" s="308">
        <f t="shared" si="2"/>
        <v>0</v>
      </c>
    </row>
    <row r="28" spans="1:12" ht="19.899999999999999" customHeight="1" x14ac:dyDescent="0.2">
      <c r="A28" s="123" t="b">
        <f>ISNA(_xlfn.XLOOKUP(TimeSheet_February[[#This Row],[Note For Other Assigned Duties]],Holidays[Event], Holidays[Event]))</f>
        <v>1</v>
      </c>
      <c r="C28" s="324">
        <f t="shared" si="3"/>
        <v>45709</v>
      </c>
      <c r="D28" s="325"/>
      <c r="E28" s="326"/>
      <c r="F28" s="327"/>
      <c r="G28" s="326"/>
      <c r="H28" s="328" t="str">
        <f>IF(_xlfn.XLOOKUP(TimeSheet_February[[#This Row],[Date(s)]],Holidays[Date],Holidays[Event])=0,"",_xlfn.XLOOKUP(TimeSheet_February[[#This Row],[Date(s)]],Holidays[Date],Holidays[Event]))</f>
        <v/>
      </c>
      <c r="I28" s="329"/>
      <c r="J28" s="339">
        <f t="shared" si="0"/>
        <v>0</v>
      </c>
      <c r="K28" s="317">
        <f t="shared" si="1"/>
        <v>0</v>
      </c>
      <c r="L28" s="308">
        <f t="shared" si="2"/>
        <v>0</v>
      </c>
    </row>
    <row r="29" spans="1:12" ht="19.899999999999999" customHeight="1" x14ac:dyDescent="0.2">
      <c r="A29" s="123" t="b">
        <f>ISNA(_xlfn.XLOOKUP(TimeSheet_February[[#This Row],[Note For Other Assigned Duties]],Holidays[Event], Holidays[Event]))</f>
        <v>1</v>
      </c>
      <c r="C29" s="324">
        <f t="shared" si="3"/>
        <v>45710</v>
      </c>
      <c r="D29" s="325"/>
      <c r="E29" s="326"/>
      <c r="F29" s="327"/>
      <c r="G29" s="326"/>
      <c r="H29" s="328" t="str">
        <f>IF(_xlfn.XLOOKUP(TimeSheet_February[[#This Row],[Date(s)]],Holidays[Date],Holidays[Event])=0,"",_xlfn.XLOOKUP(TimeSheet_February[[#This Row],[Date(s)]],Holidays[Date],Holidays[Event]))</f>
        <v/>
      </c>
      <c r="I29" s="329"/>
      <c r="J29" s="339">
        <f t="shared" si="0"/>
        <v>0</v>
      </c>
      <c r="K29" s="317">
        <f t="shared" si="1"/>
        <v>0</v>
      </c>
      <c r="L29" s="308">
        <f t="shared" si="2"/>
        <v>0</v>
      </c>
    </row>
    <row r="30" spans="1:12" ht="19.899999999999999" customHeight="1" x14ac:dyDescent="0.2">
      <c r="A30" s="123" t="b">
        <f>ISNA(_xlfn.XLOOKUP(TimeSheet_February[[#This Row],[Note For Other Assigned Duties]],Holidays[Event], Holidays[Event]))</f>
        <v>1</v>
      </c>
      <c r="C30" s="324">
        <f t="shared" si="3"/>
        <v>45711</v>
      </c>
      <c r="D30" s="325"/>
      <c r="E30" s="326"/>
      <c r="F30" s="327"/>
      <c r="G30" s="326"/>
      <c r="H30" s="328" t="str">
        <f>IF(_xlfn.XLOOKUP(TimeSheet_February[[#This Row],[Date(s)]],Holidays[Date],Holidays[Event])=0,"",_xlfn.XLOOKUP(TimeSheet_February[[#This Row],[Date(s)]],Holidays[Date],Holidays[Event]))</f>
        <v/>
      </c>
      <c r="I30" s="329"/>
      <c r="J30" s="339">
        <f t="shared" si="0"/>
        <v>0</v>
      </c>
      <c r="K30" s="317">
        <f t="shared" si="1"/>
        <v>0</v>
      </c>
      <c r="L30" s="308">
        <f t="shared" si="2"/>
        <v>0</v>
      </c>
    </row>
    <row r="31" spans="1:12" ht="19.899999999999999" customHeight="1" x14ac:dyDescent="0.2">
      <c r="A31" s="123" t="b">
        <f>ISNA(_xlfn.XLOOKUP(TimeSheet_February[[#This Row],[Note For Other Assigned Duties]],Holidays[Event], Holidays[Event]))</f>
        <v>1</v>
      </c>
      <c r="C31" s="324">
        <f t="shared" si="3"/>
        <v>45712</v>
      </c>
      <c r="D31" s="325"/>
      <c r="E31" s="326"/>
      <c r="F31" s="327"/>
      <c r="G31" s="326"/>
      <c r="H31" s="328" t="str">
        <f>IF(_xlfn.XLOOKUP(TimeSheet_February[[#This Row],[Date(s)]],Holidays[Date],Holidays[Event])=0,"",_xlfn.XLOOKUP(TimeSheet_February[[#This Row],[Date(s)]],Holidays[Date],Holidays[Event]))</f>
        <v/>
      </c>
      <c r="I31" s="329"/>
      <c r="J31" s="339">
        <f t="shared" si="0"/>
        <v>0</v>
      </c>
      <c r="K31" s="317">
        <f t="shared" si="1"/>
        <v>0</v>
      </c>
      <c r="L31" s="308">
        <f t="shared" si="2"/>
        <v>0</v>
      </c>
    </row>
    <row r="32" spans="1:12" ht="19.899999999999999" customHeight="1" x14ac:dyDescent="0.2">
      <c r="A32" s="123" t="b">
        <f>ISNA(_xlfn.XLOOKUP(TimeSheet_February[[#This Row],[Note For Other Assigned Duties]],Holidays[Event], Holidays[Event]))</f>
        <v>1</v>
      </c>
      <c r="C32" s="324">
        <f t="shared" si="3"/>
        <v>45713</v>
      </c>
      <c r="D32" s="325"/>
      <c r="E32" s="326"/>
      <c r="F32" s="327"/>
      <c r="G32" s="326"/>
      <c r="H32" s="328" t="str">
        <f>IF(_xlfn.XLOOKUP(TimeSheet_February[[#This Row],[Date(s)]],Holidays[Date],Holidays[Event])=0,"",_xlfn.XLOOKUP(TimeSheet_February[[#This Row],[Date(s)]],Holidays[Date],Holidays[Event]))</f>
        <v/>
      </c>
      <c r="I32" s="329"/>
      <c r="J32" s="339">
        <f t="shared" si="0"/>
        <v>0</v>
      </c>
      <c r="K32" s="317">
        <f t="shared" si="1"/>
        <v>0</v>
      </c>
      <c r="L32" s="308">
        <f t="shared" si="2"/>
        <v>0</v>
      </c>
    </row>
    <row r="33" spans="1:12" ht="19.899999999999999" customHeight="1" x14ac:dyDescent="0.2">
      <c r="A33" s="123" t="b">
        <f>ISNA(_xlfn.XLOOKUP(TimeSheet_February[[#This Row],[Note For Other Assigned Duties]],Holidays[Event], Holidays[Event]))</f>
        <v>1</v>
      </c>
      <c r="C33" s="324">
        <f t="shared" si="3"/>
        <v>45714</v>
      </c>
      <c r="D33" s="325"/>
      <c r="E33" s="326"/>
      <c r="F33" s="327"/>
      <c r="G33" s="326"/>
      <c r="H33" s="328" t="str">
        <f>IF(_xlfn.XLOOKUP(TimeSheet_February[[#This Row],[Date(s)]],Holidays[Date],Holidays[Event])=0,"",_xlfn.XLOOKUP(TimeSheet_February[[#This Row],[Date(s)]],Holidays[Date],Holidays[Event]))</f>
        <v/>
      </c>
      <c r="I33" s="329"/>
      <c r="J33" s="339">
        <f t="shared" si="0"/>
        <v>0</v>
      </c>
      <c r="K33" s="317">
        <f t="shared" si="1"/>
        <v>0</v>
      </c>
      <c r="L33" s="308">
        <f t="shared" si="2"/>
        <v>0</v>
      </c>
    </row>
    <row r="34" spans="1:12" ht="19.899999999999999" customHeight="1" x14ac:dyDescent="0.2">
      <c r="A34" s="123" t="b">
        <f>ISNA(_xlfn.XLOOKUP(TimeSheet_February[[#This Row],[Note For Other Assigned Duties]],Holidays[Event], Holidays[Event]))</f>
        <v>1</v>
      </c>
      <c r="C34" s="324">
        <f t="shared" si="3"/>
        <v>45715</v>
      </c>
      <c r="D34" s="325"/>
      <c r="E34" s="326"/>
      <c r="F34" s="327"/>
      <c r="G34" s="326"/>
      <c r="H34" s="328" t="str">
        <f>IF(_xlfn.XLOOKUP(TimeSheet_February[[#This Row],[Date(s)]],Holidays[Date],Holidays[Event])=0,"",_xlfn.XLOOKUP(TimeSheet_February[[#This Row],[Date(s)]],Holidays[Date],Holidays[Event]))</f>
        <v/>
      </c>
      <c r="I34" s="329"/>
      <c r="J34" s="339">
        <f t="shared" si="0"/>
        <v>0</v>
      </c>
      <c r="K34" s="317">
        <f t="shared" si="1"/>
        <v>0</v>
      </c>
      <c r="L34" s="308">
        <f t="shared" si="2"/>
        <v>0</v>
      </c>
    </row>
    <row r="35" spans="1:12" ht="19.899999999999999" customHeight="1" x14ac:dyDescent="0.2">
      <c r="A35" s="123" t="b">
        <f>ISNA(_xlfn.XLOOKUP(TimeSheet_February[[#This Row],[Note For Other Assigned Duties]],Holidays[Event], Holidays[Event]))</f>
        <v>1</v>
      </c>
      <c r="C35" s="324">
        <f>+C34+1</f>
        <v>45716</v>
      </c>
      <c r="D35" s="325"/>
      <c r="E35" s="326"/>
      <c r="F35" s="327"/>
      <c r="G35" s="326"/>
      <c r="H35" s="328" t="str">
        <f>IF(_xlfn.XLOOKUP(TimeSheet_February[[#This Row],[Date(s)]],Holidays[Date],Holidays[Event])=0,"",_xlfn.XLOOKUP(TimeSheet_February[[#This Row],[Date(s)]],Holidays[Date],Holidays[Event]))</f>
        <v/>
      </c>
      <c r="I35" s="329"/>
      <c r="J35" s="343">
        <f>F35</f>
        <v>0</v>
      </c>
      <c r="K35" s="317">
        <f>IFERROR(D35+E35+G35+I35,0)</f>
        <v>0</v>
      </c>
      <c r="L35" s="308">
        <f>IFERROR(K35/60,0)</f>
        <v>0</v>
      </c>
    </row>
    <row r="36" spans="1:12" ht="19.899999999999999" customHeight="1" thickBot="1" x14ac:dyDescent="0.25">
      <c r="A36" s="123" t="b">
        <f>ISNA(_xlfn.XLOOKUP(TimeSheet_February[[#This Row],[Note For Other Assigned Duties]],Holidays[Event], Holidays[Event]))</f>
        <v>1</v>
      </c>
      <c r="C36" s="324" t="str">
        <f>IF(MOD(YEAR(C35),4)=0,C35+1, "  ")</f>
        <v xml:space="preserve">  </v>
      </c>
      <c r="D36" s="325"/>
      <c r="E36" s="326"/>
      <c r="F36" s="327"/>
      <c r="G36" s="326"/>
      <c r="H36" s="328" t="str">
        <f>IF(_xlfn.XLOOKUP(TimeSheet_February[[#This Row],[Date(s)]],Holidays[Date],Holidays[Event],"")=0,"",_xlfn.XLOOKUP(TimeSheet_February[[#This Row],[Date(s)]],Holidays[Date],Holidays[Event],""))</f>
        <v/>
      </c>
      <c r="I36" s="329"/>
      <c r="J36" s="340">
        <f t="shared" si="0"/>
        <v>0</v>
      </c>
      <c r="K36" s="341">
        <f t="shared" si="1"/>
        <v>0</v>
      </c>
      <c r="L36" s="342">
        <f t="shared" si="2"/>
        <v>0</v>
      </c>
    </row>
    <row r="37" spans="1:12" thickTop="1" x14ac:dyDescent="0.2">
      <c r="C37" s="225"/>
      <c r="D37" s="226"/>
      <c r="E37" s="226"/>
      <c r="F37" s="226"/>
      <c r="G37" s="226"/>
      <c r="H37" s="227"/>
      <c r="I37" s="228"/>
      <c r="J37" s="229"/>
      <c r="K37" s="230"/>
      <c r="L37" s="231"/>
    </row>
    <row r="38" spans="1:12" ht="42" customHeight="1" x14ac:dyDescent="0.2"/>
  </sheetData>
  <sheetProtection algorithmName="SHA-512" hashValue="1yzKRPeZIAFc830y2KbLIoW7pFgbA1pJKSB0rpUeMLYRDYTAQI/q/6TOYBYltHkknFY+nzgGD7H564qLqrw0oA==" saltValue="O6q7FXJ1NEtnIX4N7CUmGA=="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6">
    <cfRule type="expression" dxfId="5" priority="1">
      <formula>OR(IF(WEEKDAY($C8)=1,1),IF(WEEKDAY($C8)=7,1),IF($A8=FALSE,1))</formula>
    </cfRule>
  </conditionalFormatting>
  <dataValidations count="19">
    <dataValidation allowBlank="1" showErrorMessage="1" sqref="B2:B1048576 G5:H6 G2:H3 N5:O7 S7:XFD36 Q7:R9 I36:J37 Q1:XFD6 N10:R36 O1:O2 I16:I17 I22:I23 I30 M1:M6 P1:P7 M37:XFD1048576 C38:L1048576 J2 K8:L37 M8:M36 I28 I9:I10 C8:G37" xr:uid="{00000000-0002-0000-1400-000000000000}"/>
    <dataValidation allowBlank="1" showInputMessage="1" showErrorMessage="1" prompt="Use this worksheet to track hours worked in a work week. Enter Date and Times in TimeSheet table. Total Hours, Regular Hours and Overtime Hours are automatically calculated" sqref="B1" xr:uid="{00000000-0002-0000-1400-000001000000}"/>
    <dataValidation allowBlank="1" showInputMessage="1" showErrorMessage="1" prompt="Enter Teacher and School details in cells below" sqref="C1" xr:uid="{00000000-0002-0000-1400-000002000000}"/>
    <dataValidation allowBlank="1" showInputMessage="1" showErrorMessage="1" prompt="Enter Teacher Name and FTE in cells to the right" sqref="C2" xr:uid="{00000000-0002-0000-1400-000003000000}"/>
    <dataValidation allowBlank="1" showInputMessage="1" showErrorMessage="1" prompt="Enter Teacher Name in this cell" sqref="D2" xr:uid="{00000000-0002-0000-1400-000004000000}"/>
    <dataValidation allowBlank="1" showInputMessage="1" showErrorMessage="1" prompt="Enter Teacher's FTE in this cell" sqref="E2" xr:uid="{00000000-0002-0000-1400-000005000000}"/>
    <dataValidation allowBlank="1" showInputMessage="1" showErrorMessage="1" prompt="Enter School Name in cell to the right" sqref="C3" xr:uid="{00000000-0002-0000-1400-000006000000}"/>
    <dataValidation allowBlank="1" showInputMessage="1" showErrorMessage="1" prompt="Enter School Name in this cell" sqref="D3" xr:uid="{00000000-0002-0000-1400-000007000000}"/>
    <dataValidation allowBlank="1" showInputMessage="1" showErrorMessage="1" prompt="Enter Total Assignable Hours in cell below" sqref="C5" xr:uid="{00000000-0002-0000-1400-000008000000}"/>
    <dataValidation allowBlank="1" showInputMessage="1" showErrorMessage="1" prompt="Total Assignable Hours Worked are automatically calculated in cell below" sqref="E5" xr:uid="{00000000-0002-0000-1400-000009000000}"/>
    <dataValidation allowBlank="1" showInputMessage="1" showErrorMessage="1" prompt="Regular Hours are automatically calculated in cell below" sqref="D5" xr:uid="{00000000-0002-0000-1400-00000A000000}"/>
    <dataValidation allowBlank="1" showInputMessage="1" showErrorMessage="1" prompt="Enter Total Work Week Hours in this cell" sqref="C6" xr:uid="{00000000-0002-0000-1400-00000B000000}"/>
    <dataValidation allowBlank="1" showInputMessage="1" showErrorMessage="1" prompt="Total Hours Worked are automatically calculated in this cell" sqref="D6:E6" xr:uid="{00000000-0002-0000-1400-00000C000000}"/>
    <dataValidation allowBlank="1" showInputMessage="1" showErrorMessage="1" prompt="Enter Date in this column under this heading. Use heading filters to find specific entries" sqref="C7" xr:uid="{00000000-0002-0000-1400-00000D000000}"/>
    <dataValidation allowBlank="1" showInputMessage="1" showErrorMessage="1" prompt="Enter Assigned Time After School in this column under this heading." sqref="I7 J8:J35" xr:uid="{00000000-0002-0000-1400-00000E000000}"/>
    <dataValidation allowBlank="1" showInputMessage="1" showErrorMessage="1" prompt="Assigned Hours Worked are automatically calculated in this column under this heading." sqref="K7:L7" xr:uid="{00000000-0002-0000-1400-00000F000000}"/>
    <dataValidation allowBlank="1" showInputMessage="1" showErrorMessage="1" prompt="Total Assignable Hours Worked to date automatically calculated in this cell." sqref="F6 J6" xr:uid="{00000000-0002-0000-1400-000010000000}"/>
    <dataValidation allowBlank="1" showInputMessage="1" showErrorMessage="1" prompt="Total Assignable Hours Worked to date are automatically calculated in cell below" sqref="J4 F5" xr:uid="{00000000-0002-0000-1400-000011000000}"/>
    <dataValidation allowBlank="1" showInputMessage="1" showErrorMessage="1" prompt="adsfa" sqref="I2" xr:uid="{00000000-0002-0000-1400-000012000000}"/>
  </dataValidations>
  <hyperlinks>
    <hyperlink ref="K2" location="'Mon-Day 1-S1'!Print_Titles" display="MON | Day 1 - Sem 1" xr:uid="{00000000-0004-0000-1400-000000000000}"/>
    <hyperlink ref="K3" location="'Tue-Day 2-S1'!Print_Titles" display="TUE | Day 2 - Sem 1" xr:uid="{00000000-0004-0000-1400-000001000000}"/>
    <hyperlink ref="K4" location="'Wed-Day 3-S1'!Print_Titles" display="WED | Day 3 - Sem 1" xr:uid="{00000000-0004-0000-1400-000002000000}"/>
    <hyperlink ref="K5" location="'Thu-Day 4-S1'!Print_Titles" display="THU | Day 4 - Sem 1" xr:uid="{00000000-0004-0000-1400-000003000000}"/>
    <hyperlink ref="K6" location="'Fri-Day 5-S1'!Print_Titles" display="FRI | Day 5 - Sem 1" xr:uid="{00000000-0004-0000-1400-000004000000}"/>
    <hyperlink ref="N2" location="'Day 6'!A1" display="Day 6 - Sem 1" xr:uid="{00000000-0004-0000-1400-000005000000}"/>
    <hyperlink ref="N3" location="'Early Dismissal 1'!A1" display="Early Out 1 - Sem 1" xr:uid="{00000000-0004-0000-1400-000006000000}"/>
    <hyperlink ref="N4" location="'Early Dismissal 2'!A1" display="Early Out 2 - Sem 1" xr:uid="{00000000-0004-0000-1400-000007000000}"/>
    <hyperlink ref="K2:L2" location="'Mon-Day 1'!A1" display="MON | Day 1 - Sem 1" xr:uid="{00000000-0004-0000-1400-000008000000}"/>
    <hyperlink ref="K3:L3" location="'Tue-Day 2'!A1" display="TUE | Day 2 - Sem 1" xr:uid="{00000000-0004-0000-1400-000009000000}"/>
    <hyperlink ref="K4:L4" location="'Wed-Day 3'!A1" display="WED | Day 3 - Sem 1" xr:uid="{00000000-0004-0000-1400-00000A000000}"/>
    <hyperlink ref="K5:L5" location="'Thu-Day 4'!A1" display="THU | Day 4 - Sem 1" xr:uid="{00000000-0004-0000-1400-00000B000000}"/>
    <hyperlink ref="K6:L6" location="'Fri-Day 5'!A1" display="FRI | Day 5 - Sem 1" xr:uid="{00000000-0004-0000-14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717175DF-11F0-477D-8E83-E21EF2EDD242}">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E7E0523B-56ED-4DA8-A648-9172ECA2FA50}">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4"/>
    <pageSetUpPr fitToPage="1"/>
  </sheetPr>
  <dimension ref="A1:P39"/>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H14" sqref="H14"/>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1.125" style="123" customWidth="1"/>
    <col min="9" max="9" width="15.875" style="123" customWidth="1"/>
    <col min="10" max="10" width="17" style="157" customWidth="1"/>
    <col min="11" max="11" width="12.125" style="123" customWidth="1"/>
    <col min="12" max="12" width="21.37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77</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5.75" customHeight="1" thickBot="1" x14ac:dyDescent="0.25">
      <c r="C4" s="146" t="s">
        <v>119</v>
      </c>
      <c r="D4" s="200">
        <f>'Detailed Summary'!H3</f>
        <v>0</v>
      </c>
      <c r="E4" s="146" t="s">
        <v>82</v>
      </c>
      <c r="F4" s="145">
        <f>IFERROR(E2*1200,0)</f>
        <v>1200</v>
      </c>
      <c r="G4" s="546" t="s">
        <v>181</v>
      </c>
      <c r="H4" s="547"/>
      <c r="I4" s="145">
        <f>February!C6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February!F6+E6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5" x14ac:dyDescent="0.2">
      <c r="A8" s="123" t="b">
        <f>ISNA(_xlfn.XLOOKUP(TimeSheet_March[[#This Row],[Note For Other Assigned Duties]],Holidays[Event], Holidays[Event]))</f>
        <v>1</v>
      </c>
      <c r="C8" s="324">
        <f>February_End+1</f>
        <v>45717</v>
      </c>
      <c r="D8" s="325"/>
      <c r="E8" s="326"/>
      <c r="F8" s="327"/>
      <c r="G8" s="326"/>
      <c r="H8" s="328" t="str">
        <f>IF(_xlfn.XLOOKUP(TimeSheet_March[[#This Row],[Date(s)]],Holidays[Date],Holidays[Event])=0,"",_xlfn.XLOOKUP(TimeSheet_March[[#This Row],[Date(s)]],Holidays[Date],Holidays[Event]))</f>
        <v/>
      </c>
      <c r="I8" s="329"/>
      <c r="J8" s="190">
        <f t="shared" ref="J8:J38" si="0">F8</f>
        <v>0</v>
      </c>
      <c r="K8" s="133">
        <f t="shared" ref="K8:K38" si="1">IFERROR(D8+E8+G8+I8,0)</f>
        <v>0</v>
      </c>
      <c r="L8" s="175">
        <f t="shared" ref="L8:L38" si="2">IFERROR(K8/60,0)</f>
        <v>0</v>
      </c>
    </row>
    <row r="9" spans="1:16" ht="19.5" x14ac:dyDescent="0.2">
      <c r="A9" s="123" t="b">
        <f>ISNA(_xlfn.XLOOKUP(TimeSheet_March[[#This Row],[Note For Other Assigned Duties]],Holidays[Event], Holidays[Event]))</f>
        <v>1</v>
      </c>
      <c r="C9" s="324">
        <f>+C8+1</f>
        <v>45718</v>
      </c>
      <c r="D9" s="325"/>
      <c r="E9" s="326"/>
      <c r="F9" s="327"/>
      <c r="G9" s="326"/>
      <c r="H9" s="328" t="str">
        <f>IF(_xlfn.XLOOKUP(TimeSheet_March[[#This Row],[Date(s)]],Holidays[Date],Holidays[Event])=0,"",_xlfn.XLOOKUP(TimeSheet_March[[#This Row],[Date(s)]],Holidays[Date],Holidays[Event]))</f>
        <v/>
      </c>
      <c r="I9" s="329"/>
      <c r="J9" s="190">
        <f t="shared" si="0"/>
        <v>0</v>
      </c>
      <c r="K9" s="133">
        <f t="shared" si="1"/>
        <v>0</v>
      </c>
      <c r="L9" s="175">
        <f t="shared" si="2"/>
        <v>0</v>
      </c>
    </row>
    <row r="10" spans="1:16" ht="19.5" x14ac:dyDescent="0.2">
      <c r="A10" s="123" t="b">
        <f>ISNA(_xlfn.XLOOKUP(TimeSheet_March[[#This Row],[Note For Other Assigned Duties]],Holidays[Event], Holidays[Event]))</f>
        <v>1</v>
      </c>
      <c r="C10" s="324">
        <f t="shared" ref="C10:C38" si="3">+C9+1</f>
        <v>45719</v>
      </c>
      <c r="D10" s="325"/>
      <c r="E10" s="326"/>
      <c r="F10" s="327"/>
      <c r="G10" s="326"/>
      <c r="H10" s="328" t="str">
        <f>IF(_xlfn.XLOOKUP(TimeSheet_March[[#This Row],[Date(s)]],Holidays[Date],Holidays[Event])=0,"",_xlfn.XLOOKUP(TimeSheet_March[[#This Row],[Date(s)]],Holidays[Date],Holidays[Event]))</f>
        <v/>
      </c>
      <c r="I10" s="329"/>
      <c r="J10" s="190">
        <f t="shared" si="0"/>
        <v>0</v>
      </c>
      <c r="K10" s="133">
        <f t="shared" si="1"/>
        <v>0</v>
      </c>
      <c r="L10" s="175">
        <f t="shared" si="2"/>
        <v>0</v>
      </c>
    </row>
    <row r="11" spans="1:16" ht="19.5" x14ac:dyDescent="0.2">
      <c r="A11" s="123" t="b">
        <f>ISNA(_xlfn.XLOOKUP(TimeSheet_March[[#This Row],[Note For Other Assigned Duties]],Holidays[Event], Holidays[Event]))</f>
        <v>1</v>
      </c>
      <c r="C11" s="324">
        <f t="shared" si="3"/>
        <v>45720</v>
      </c>
      <c r="D11" s="325"/>
      <c r="E11" s="326"/>
      <c r="F11" s="327"/>
      <c r="G11" s="326"/>
      <c r="H11" s="328" t="str">
        <f>IF(_xlfn.XLOOKUP(TimeSheet_March[[#This Row],[Date(s)]],Holidays[Date],Holidays[Event])=0,"",_xlfn.XLOOKUP(TimeSheet_March[[#This Row],[Date(s)]],Holidays[Date],Holidays[Event]))</f>
        <v/>
      </c>
      <c r="I11" s="329"/>
      <c r="J11" s="190">
        <f t="shared" si="0"/>
        <v>0</v>
      </c>
      <c r="K11" s="133">
        <f t="shared" si="1"/>
        <v>0</v>
      </c>
      <c r="L11" s="175">
        <f t="shared" si="2"/>
        <v>0</v>
      </c>
    </row>
    <row r="12" spans="1:16" ht="19.5" x14ac:dyDescent="0.2">
      <c r="A12" s="123" t="b">
        <f>ISNA(_xlfn.XLOOKUP(TimeSheet_March[[#This Row],[Note For Other Assigned Duties]],Holidays[Event], Holidays[Event]))</f>
        <v>1</v>
      </c>
      <c r="C12" s="324">
        <f t="shared" si="3"/>
        <v>45721</v>
      </c>
      <c r="D12" s="325"/>
      <c r="E12" s="326"/>
      <c r="F12" s="327"/>
      <c r="G12" s="326"/>
      <c r="H12" s="328" t="str">
        <f>IF(_xlfn.XLOOKUP(TimeSheet_March[[#This Row],[Date(s)]],Holidays[Date],Holidays[Event])=0,"",_xlfn.XLOOKUP(TimeSheet_March[[#This Row],[Date(s)]],Holidays[Date],Holidays[Event]))</f>
        <v/>
      </c>
      <c r="I12" s="329"/>
      <c r="J12" s="190">
        <f t="shared" si="0"/>
        <v>0</v>
      </c>
      <c r="K12" s="133">
        <f t="shared" si="1"/>
        <v>0</v>
      </c>
      <c r="L12" s="175">
        <f t="shared" si="2"/>
        <v>0</v>
      </c>
    </row>
    <row r="13" spans="1:16" ht="19.5" x14ac:dyDescent="0.2">
      <c r="A13" s="123" t="b">
        <f>ISNA(_xlfn.XLOOKUP(TimeSheet_March[[#This Row],[Note For Other Assigned Duties]],Holidays[Event], Holidays[Event]))</f>
        <v>1</v>
      </c>
      <c r="C13" s="324">
        <f t="shared" si="3"/>
        <v>45722</v>
      </c>
      <c r="D13" s="325"/>
      <c r="E13" s="326"/>
      <c r="F13" s="327"/>
      <c r="G13" s="326"/>
      <c r="H13" s="328" t="str">
        <f>IF(_xlfn.XLOOKUP(TimeSheet_March[[#This Row],[Date(s)]],Holidays[Date],Holidays[Event])=0,"",_xlfn.XLOOKUP(TimeSheet_March[[#This Row],[Date(s)]],Holidays[Date],Holidays[Event]))</f>
        <v/>
      </c>
      <c r="I13" s="329"/>
      <c r="J13" s="190">
        <f t="shared" si="0"/>
        <v>0</v>
      </c>
      <c r="K13" s="133">
        <f t="shared" si="1"/>
        <v>0</v>
      </c>
      <c r="L13" s="175">
        <f t="shared" si="2"/>
        <v>0</v>
      </c>
    </row>
    <row r="14" spans="1:16" ht="19.5" x14ac:dyDescent="0.2">
      <c r="A14" s="123" t="b">
        <f>ISNA(_xlfn.XLOOKUP(TimeSheet_March[[#This Row],[Note For Other Assigned Duties]],Holidays[Event], Holidays[Event]))</f>
        <v>1</v>
      </c>
      <c r="C14" s="324">
        <f t="shared" si="3"/>
        <v>45723</v>
      </c>
      <c r="D14" s="325"/>
      <c r="E14" s="326"/>
      <c r="F14" s="327"/>
      <c r="G14" s="326"/>
      <c r="H14" s="328" t="str">
        <f>IF(_xlfn.XLOOKUP(TimeSheet_March[[#This Row],[Date(s)]],Holidays[Date],Holidays[Event])=0,"",_xlfn.XLOOKUP(TimeSheet_March[[#This Row],[Date(s)]],Holidays[Date],Holidays[Event]))</f>
        <v/>
      </c>
      <c r="I14" s="329"/>
      <c r="J14" s="190">
        <f t="shared" si="0"/>
        <v>0</v>
      </c>
      <c r="K14" s="133">
        <f t="shared" si="1"/>
        <v>0</v>
      </c>
      <c r="L14" s="175">
        <f t="shared" si="2"/>
        <v>0</v>
      </c>
    </row>
    <row r="15" spans="1:16" ht="19.5" x14ac:dyDescent="0.2">
      <c r="A15" s="123" t="b">
        <f>ISNA(_xlfn.XLOOKUP(TimeSheet_March[[#This Row],[Note For Other Assigned Duties]],Holidays[Event], Holidays[Event]))</f>
        <v>1</v>
      </c>
      <c r="C15" s="324">
        <f t="shared" si="3"/>
        <v>45724</v>
      </c>
      <c r="D15" s="325"/>
      <c r="E15" s="326"/>
      <c r="F15" s="327"/>
      <c r="G15" s="326"/>
      <c r="H15" s="328" t="str">
        <f>IF(_xlfn.XLOOKUP(TimeSheet_March[[#This Row],[Date(s)]],Holidays[Date],Holidays[Event])=0,"",_xlfn.XLOOKUP(TimeSheet_March[[#This Row],[Date(s)]],Holidays[Date],Holidays[Event]))</f>
        <v/>
      </c>
      <c r="I15" s="329"/>
      <c r="J15" s="190">
        <f t="shared" si="0"/>
        <v>0</v>
      </c>
      <c r="K15" s="133">
        <f t="shared" si="1"/>
        <v>0</v>
      </c>
      <c r="L15" s="175">
        <f t="shared" si="2"/>
        <v>0</v>
      </c>
    </row>
    <row r="16" spans="1:16" ht="19.5" x14ac:dyDescent="0.2">
      <c r="A16" s="123" t="b">
        <f>ISNA(_xlfn.XLOOKUP(TimeSheet_March[[#This Row],[Note For Other Assigned Duties]],Holidays[Event], Holidays[Event]))</f>
        <v>1</v>
      </c>
      <c r="C16" s="324">
        <f t="shared" si="3"/>
        <v>45725</v>
      </c>
      <c r="D16" s="325"/>
      <c r="E16" s="326"/>
      <c r="F16" s="327"/>
      <c r="G16" s="326"/>
      <c r="H16" s="328" t="str">
        <f>IF(_xlfn.XLOOKUP(TimeSheet_March[[#This Row],[Date(s)]],Holidays[Date],Holidays[Event])=0,"",_xlfn.XLOOKUP(TimeSheet_March[[#This Row],[Date(s)]],Holidays[Date],Holidays[Event]))</f>
        <v/>
      </c>
      <c r="I16" s="329"/>
      <c r="J16" s="190">
        <f t="shared" si="0"/>
        <v>0</v>
      </c>
      <c r="K16" s="133">
        <f t="shared" si="1"/>
        <v>0</v>
      </c>
      <c r="L16" s="175">
        <f t="shared" si="2"/>
        <v>0</v>
      </c>
    </row>
    <row r="17" spans="1:12" ht="19.5" x14ac:dyDescent="0.2">
      <c r="A17" s="123" t="b">
        <f>ISNA(_xlfn.XLOOKUP(TimeSheet_March[[#This Row],[Note For Other Assigned Duties]],Holidays[Event], Holidays[Event]))</f>
        <v>1</v>
      </c>
      <c r="C17" s="324">
        <f t="shared" si="3"/>
        <v>45726</v>
      </c>
      <c r="D17" s="325"/>
      <c r="E17" s="326"/>
      <c r="F17" s="327"/>
      <c r="G17" s="326"/>
      <c r="H17" s="328" t="str">
        <f>IF(_xlfn.XLOOKUP(TimeSheet_March[[#This Row],[Date(s)]],Holidays[Date],Holidays[Event])=0,"",_xlfn.XLOOKUP(TimeSheet_March[[#This Row],[Date(s)]],Holidays[Date],Holidays[Event]))</f>
        <v/>
      </c>
      <c r="I17" s="329"/>
      <c r="J17" s="190">
        <f t="shared" si="0"/>
        <v>0</v>
      </c>
      <c r="K17" s="133">
        <f t="shared" si="1"/>
        <v>0</v>
      </c>
      <c r="L17" s="175">
        <f t="shared" si="2"/>
        <v>0</v>
      </c>
    </row>
    <row r="18" spans="1:12" ht="19.5" x14ac:dyDescent="0.2">
      <c r="A18" s="123" t="b">
        <f>ISNA(_xlfn.XLOOKUP(TimeSheet_March[[#This Row],[Note For Other Assigned Duties]],Holidays[Event], Holidays[Event]))</f>
        <v>1</v>
      </c>
      <c r="C18" s="324">
        <f t="shared" si="3"/>
        <v>45727</v>
      </c>
      <c r="D18" s="325"/>
      <c r="E18" s="326"/>
      <c r="F18" s="327"/>
      <c r="G18" s="326"/>
      <c r="H18" s="328" t="str">
        <f>IF(_xlfn.XLOOKUP(TimeSheet_March[[#This Row],[Date(s)]],Holidays[Date],Holidays[Event])=0,"",_xlfn.XLOOKUP(TimeSheet_March[[#This Row],[Date(s)]],Holidays[Date],Holidays[Event]))</f>
        <v/>
      </c>
      <c r="I18" s="329"/>
      <c r="J18" s="190">
        <f t="shared" si="0"/>
        <v>0</v>
      </c>
      <c r="K18" s="133">
        <f t="shared" si="1"/>
        <v>0</v>
      </c>
      <c r="L18" s="175">
        <f t="shared" si="2"/>
        <v>0</v>
      </c>
    </row>
    <row r="19" spans="1:12" ht="19.5" x14ac:dyDescent="0.2">
      <c r="A19" s="123" t="b">
        <f>ISNA(_xlfn.XLOOKUP(TimeSheet_March[[#This Row],[Note For Other Assigned Duties]],Holidays[Event], Holidays[Event]))</f>
        <v>1</v>
      </c>
      <c r="C19" s="324">
        <f t="shared" si="3"/>
        <v>45728</v>
      </c>
      <c r="D19" s="325"/>
      <c r="E19" s="326"/>
      <c r="F19" s="327"/>
      <c r="G19" s="326"/>
      <c r="H19" s="328" t="str">
        <f>IF(_xlfn.XLOOKUP(TimeSheet_March[[#This Row],[Date(s)]],Holidays[Date],Holidays[Event])=0,"",_xlfn.XLOOKUP(TimeSheet_March[[#This Row],[Date(s)]],Holidays[Date],Holidays[Event]))</f>
        <v/>
      </c>
      <c r="I19" s="329"/>
      <c r="J19" s="190">
        <f t="shared" si="0"/>
        <v>0</v>
      </c>
      <c r="K19" s="133">
        <f t="shared" si="1"/>
        <v>0</v>
      </c>
      <c r="L19" s="175">
        <f t="shared" si="2"/>
        <v>0</v>
      </c>
    </row>
    <row r="20" spans="1:12" ht="19.5" x14ac:dyDescent="0.2">
      <c r="A20" s="123" t="b">
        <f>ISNA(_xlfn.XLOOKUP(TimeSheet_March[[#This Row],[Note For Other Assigned Duties]],Holidays[Event], Holidays[Event]))</f>
        <v>1</v>
      </c>
      <c r="C20" s="324">
        <f t="shared" si="3"/>
        <v>45729</v>
      </c>
      <c r="D20" s="325"/>
      <c r="E20" s="326"/>
      <c r="F20" s="327"/>
      <c r="G20" s="326"/>
      <c r="H20" s="328" t="str">
        <f>IF(_xlfn.XLOOKUP(TimeSheet_March[[#This Row],[Date(s)]],Holidays[Date],Holidays[Event])=0,"",_xlfn.XLOOKUP(TimeSheet_March[[#This Row],[Date(s)]],Holidays[Date],Holidays[Event]))</f>
        <v/>
      </c>
      <c r="I20" s="329"/>
      <c r="J20" s="190">
        <f t="shared" si="0"/>
        <v>0</v>
      </c>
      <c r="K20" s="133">
        <f t="shared" si="1"/>
        <v>0</v>
      </c>
      <c r="L20" s="175">
        <f t="shared" si="2"/>
        <v>0</v>
      </c>
    </row>
    <row r="21" spans="1:12" ht="19.5" x14ac:dyDescent="0.2">
      <c r="A21" s="123" t="b">
        <f>ISNA(_xlfn.XLOOKUP(TimeSheet_March[[#This Row],[Note For Other Assigned Duties]],Holidays[Event], Holidays[Event]))</f>
        <v>1</v>
      </c>
      <c r="C21" s="324">
        <f t="shared" si="3"/>
        <v>45730</v>
      </c>
      <c r="D21" s="325"/>
      <c r="E21" s="326"/>
      <c r="F21" s="327"/>
      <c r="G21" s="326"/>
      <c r="H21" s="328" t="str">
        <f>IF(_xlfn.XLOOKUP(TimeSheet_March[[#This Row],[Date(s)]],Holidays[Date],Holidays[Event])=0,"",_xlfn.XLOOKUP(TimeSheet_March[[#This Row],[Date(s)]],Holidays[Date],Holidays[Event]))</f>
        <v/>
      </c>
      <c r="I21" s="329"/>
      <c r="J21" s="190">
        <f t="shared" si="0"/>
        <v>0</v>
      </c>
      <c r="K21" s="133">
        <f t="shared" si="1"/>
        <v>0</v>
      </c>
      <c r="L21" s="175">
        <f t="shared" si="2"/>
        <v>0</v>
      </c>
    </row>
    <row r="22" spans="1:12" ht="19.5" x14ac:dyDescent="0.2">
      <c r="A22" s="123" t="b">
        <f>ISNA(_xlfn.XLOOKUP(TimeSheet_March[[#This Row],[Note For Other Assigned Duties]],Holidays[Event], Holidays[Event]))</f>
        <v>1</v>
      </c>
      <c r="C22" s="324">
        <f t="shared" si="3"/>
        <v>45731</v>
      </c>
      <c r="D22" s="325"/>
      <c r="E22" s="326"/>
      <c r="F22" s="327"/>
      <c r="G22" s="326"/>
      <c r="H22" s="328" t="str">
        <f>IF(_xlfn.XLOOKUP(TimeSheet_March[[#This Row],[Date(s)]],Holidays[Date],Holidays[Event])=0,"",_xlfn.XLOOKUP(TimeSheet_March[[#This Row],[Date(s)]],Holidays[Date],Holidays[Event]))</f>
        <v/>
      </c>
      <c r="I22" s="329"/>
      <c r="J22" s="190">
        <f t="shared" si="0"/>
        <v>0</v>
      </c>
      <c r="K22" s="133">
        <f t="shared" si="1"/>
        <v>0</v>
      </c>
      <c r="L22" s="175">
        <f t="shared" si="2"/>
        <v>0</v>
      </c>
    </row>
    <row r="23" spans="1:12" ht="19.5" x14ac:dyDescent="0.2">
      <c r="A23" s="123" t="b">
        <f>ISNA(_xlfn.XLOOKUP(TimeSheet_March[[#This Row],[Note For Other Assigned Duties]],Holidays[Event], Holidays[Event]))</f>
        <v>1</v>
      </c>
      <c r="C23" s="324">
        <f t="shared" si="3"/>
        <v>45732</v>
      </c>
      <c r="D23" s="325"/>
      <c r="E23" s="326"/>
      <c r="F23" s="327"/>
      <c r="G23" s="326"/>
      <c r="H23" s="328" t="str">
        <f>IF(_xlfn.XLOOKUP(TimeSheet_March[[#This Row],[Date(s)]],Holidays[Date],Holidays[Event])=0,"",_xlfn.XLOOKUP(TimeSheet_March[[#This Row],[Date(s)]],Holidays[Date],Holidays[Event]))</f>
        <v/>
      </c>
      <c r="I23" s="329"/>
      <c r="J23" s="190">
        <f t="shared" si="0"/>
        <v>0</v>
      </c>
      <c r="K23" s="133">
        <f t="shared" si="1"/>
        <v>0</v>
      </c>
      <c r="L23" s="175">
        <f t="shared" si="2"/>
        <v>0</v>
      </c>
    </row>
    <row r="24" spans="1:12" ht="19.5" x14ac:dyDescent="0.2">
      <c r="A24" s="123" t="b">
        <f>ISNA(_xlfn.XLOOKUP(TimeSheet_March[[#This Row],[Note For Other Assigned Duties]],Holidays[Event], Holidays[Event]))</f>
        <v>1</v>
      </c>
      <c r="C24" s="324">
        <f t="shared" si="3"/>
        <v>45733</v>
      </c>
      <c r="D24" s="325"/>
      <c r="E24" s="326"/>
      <c r="F24" s="327"/>
      <c r="G24" s="326"/>
      <c r="H24" s="328" t="str">
        <f>IF(_xlfn.XLOOKUP(TimeSheet_March[[#This Row],[Date(s)]],Holidays[Date],Holidays[Event])=0,"",_xlfn.XLOOKUP(TimeSheet_March[[#This Row],[Date(s)]],Holidays[Date],Holidays[Event]))</f>
        <v/>
      </c>
      <c r="I24" s="329"/>
      <c r="J24" s="190">
        <f t="shared" si="0"/>
        <v>0</v>
      </c>
      <c r="K24" s="133">
        <f t="shared" si="1"/>
        <v>0</v>
      </c>
      <c r="L24" s="175">
        <f t="shared" si="2"/>
        <v>0</v>
      </c>
    </row>
    <row r="25" spans="1:12" ht="19.5" x14ac:dyDescent="0.2">
      <c r="A25" s="123" t="b">
        <f>ISNA(_xlfn.XLOOKUP(TimeSheet_March[[#This Row],[Note For Other Assigned Duties]],Holidays[Event], Holidays[Event]))</f>
        <v>1</v>
      </c>
      <c r="C25" s="324">
        <f t="shared" si="3"/>
        <v>45734</v>
      </c>
      <c r="D25" s="325"/>
      <c r="E25" s="326"/>
      <c r="F25" s="327"/>
      <c r="G25" s="326"/>
      <c r="H25" s="328" t="str">
        <f>IF(_xlfn.XLOOKUP(TimeSheet_March[[#This Row],[Date(s)]],Holidays[Date],Holidays[Event])=0,"",_xlfn.XLOOKUP(TimeSheet_March[[#This Row],[Date(s)]],Holidays[Date],Holidays[Event]))</f>
        <v/>
      </c>
      <c r="I25" s="329"/>
      <c r="J25" s="190">
        <f t="shared" si="0"/>
        <v>0</v>
      </c>
      <c r="K25" s="133">
        <f t="shared" si="1"/>
        <v>0</v>
      </c>
      <c r="L25" s="175">
        <f t="shared" si="2"/>
        <v>0</v>
      </c>
    </row>
    <row r="26" spans="1:12" ht="19.5" x14ac:dyDescent="0.2">
      <c r="A26" s="123" t="b">
        <f>ISNA(_xlfn.XLOOKUP(TimeSheet_March[[#This Row],[Note For Other Assigned Duties]],Holidays[Event], Holidays[Event]))</f>
        <v>1</v>
      </c>
      <c r="C26" s="324">
        <f t="shared" si="3"/>
        <v>45735</v>
      </c>
      <c r="D26" s="325"/>
      <c r="E26" s="326"/>
      <c r="F26" s="327"/>
      <c r="G26" s="326"/>
      <c r="H26" s="328" t="str">
        <f>IF(_xlfn.XLOOKUP(TimeSheet_March[[#This Row],[Date(s)]],Holidays[Date],Holidays[Event])=0,"",_xlfn.XLOOKUP(TimeSheet_March[[#This Row],[Date(s)]],Holidays[Date],Holidays[Event]))</f>
        <v/>
      </c>
      <c r="I26" s="329"/>
      <c r="J26" s="190">
        <f t="shared" si="0"/>
        <v>0</v>
      </c>
      <c r="K26" s="133">
        <f t="shared" si="1"/>
        <v>0</v>
      </c>
      <c r="L26" s="175">
        <f t="shared" si="2"/>
        <v>0</v>
      </c>
    </row>
    <row r="27" spans="1:12" ht="19.5" x14ac:dyDescent="0.2">
      <c r="A27" s="123" t="b">
        <f>ISNA(_xlfn.XLOOKUP(TimeSheet_March[[#This Row],[Note For Other Assigned Duties]],Holidays[Event], Holidays[Event]))</f>
        <v>1</v>
      </c>
      <c r="C27" s="324">
        <f t="shared" si="3"/>
        <v>45736</v>
      </c>
      <c r="D27" s="325"/>
      <c r="E27" s="326"/>
      <c r="F27" s="327"/>
      <c r="G27" s="326"/>
      <c r="H27" s="328" t="str">
        <f>IF(_xlfn.XLOOKUP(TimeSheet_March[[#This Row],[Date(s)]],Holidays[Date],Holidays[Event])=0,"",_xlfn.XLOOKUP(TimeSheet_March[[#This Row],[Date(s)]],Holidays[Date],Holidays[Event]))</f>
        <v/>
      </c>
      <c r="I27" s="329"/>
      <c r="J27" s="190">
        <f t="shared" si="0"/>
        <v>0</v>
      </c>
      <c r="K27" s="133">
        <f t="shared" si="1"/>
        <v>0</v>
      </c>
      <c r="L27" s="175">
        <f t="shared" si="2"/>
        <v>0</v>
      </c>
    </row>
    <row r="28" spans="1:12" ht="19.5" x14ac:dyDescent="0.2">
      <c r="A28" s="123" t="b">
        <f>ISNA(_xlfn.XLOOKUP(TimeSheet_March[[#This Row],[Note For Other Assigned Duties]],Holidays[Event], Holidays[Event]))</f>
        <v>1</v>
      </c>
      <c r="C28" s="324">
        <f t="shared" si="3"/>
        <v>45737</v>
      </c>
      <c r="D28" s="325"/>
      <c r="E28" s="326"/>
      <c r="F28" s="327"/>
      <c r="G28" s="326"/>
      <c r="H28" s="328" t="str">
        <f>IF(_xlfn.XLOOKUP(TimeSheet_March[[#This Row],[Date(s)]],Holidays[Date],Holidays[Event])=0,"",_xlfn.XLOOKUP(TimeSheet_March[[#This Row],[Date(s)]],Holidays[Date],Holidays[Event]))</f>
        <v/>
      </c>
      <c r="I28" s="329"/>
      <c r="J28" s="190">
        <f t="shared" si="0"/>
        <v>0</v>
      </c>
      <c r="K28" s="133">
        <f t="shared" si="1"/>
        <v>0</v>
      </c>
      <c r="L28" s="175">
        <f t="shared" si="2"/>
        <v>0</v>
      </c>
    </row>
    <row r="29" spans="1:12" ht="19.5" x14ac:dyDescent="0.2">
      <c r="A29" s="123" t="b">
        <f>ISNA(_xlfn.XLOOKUP(TimeSheet_March[[#This Row],[Note For Other Assigned Duties]],Holidays[Event], Holidays[Event]))</f>
        <v>1</v>
      </c>
      <c r="C29" s="324">
        <f t="shared" si="3"/>
        <v>45738</v>
      </c>
      <c r="D29" s="325"/>
      <c r="E29" s="326"/>
      <c r="F29" s="327"/>
      <c r="G29" s="326"/>
      <c r="H29" s="328" t="str">
        <f>IF(_xlfn.XLOOKUP(TimeSheet_March[[#This Row],[Date(s)]],Holidays[Date],Holidays[Event])=0,"",_xlfn.XLOOKUP(TimeSheet_March[[#This Row],[Date(s)]],Holidays[Date],Holidays[Event]))</f>
        <v/>
      </c>
      <c r="I29" s="329"/>
      <c r="J29" s="190">
        <f t="shared" si="0"/>
        <v>0</v>
      </c>
      <c r="K29" s="133">
        <f t="shared" si="1"/>
        <v>0</v>
      </c>
      <c r="L29" s="175">
        <f t="shared" si="2"/>
        <v>0</v>
      </c>
    </row>
    <row r="30" spans="1:12" ht="19.5" x14ac:dyDescent="0.2">
      <c r="A30" s="123" t="b">
        <f>ISNA(_xlfn.XLOOKUP(TimeSheet_March[[#This Row],[Note For Other Assigned Duties]],Holidays[Event], Holidays[Event]))</f>
        <v>1</v>
      </c>
      <c r="C30" s="324">
        <f t="shared" si="3"/>
        <v>45739</v>
      </c>
      <c r="D30" s="325"/>
      <c r="E30" s="326"/>
      <c r="F30" s="327"/>
      <c r="G30" s="326"/>
      <c r="H30" s="328" t="str">
        <f>IF(_xlfn.XLOOKUP(TimeSheet_March[[#This Row],[Date(s)]],Holidays[Date],Holidays[Event])=0,"",_xlfn.XLOOKUP(TimeSheet_March[[#This Row],[Date(s)]],Holidays[Date],Holidays[Event]))</f>
        <v/>
      </c>
      <c r="I30" s="329"/>
      <c r="J30" s="190">
        <f t="shared" si="0"/>
        <v>0</v>
      </c>
      <c r="K30" s="133">
        <f t="shared" si="1"/>
        <v>0</v>
      </c>
      <c r="L30" s="175">
        <f t="shared" si="2"/>
        <v>0</v>
      </c>
    </row>
    <row r="31" spans="1:12" ht="19.5" x14ac:dyDescent="0.2">
      <c r="A31" s="123" t="b">
        <f>ISNA(_xlfn.XLOOKUP(TimeSheet_March[[#This Row],[Note For Other Assigned Duties]],Holidays[Event], Holidays[Event]))</f>
        <v>1</v>
      </c>
      <c r="C31" s="324">
        <f t="shared" si="3"/>
        <v>45740</v>
      </c>
      <c r="D31" s="325"/>
      <c r="E31" s="326"/>
      <c r="F31" s="327"/>
      <c r="G31" s="326"/>
      <c r="H31" s="328" t="str">
        <f>IF(_xlfn.XLOOKUP(TimeSheet_March[[#This Row],[Date(s)]],Holidays[Date],Holidays[Event])=0,"",_xlfn.XLOOKUP(TimeSheet_March[[#This Row],[Date(s)]],Holidays[Date],Holidays[Event]))</f>
        <v/>
      </c>
      <c r="I31" s="329"/>
      <c r="J31" s="190">
        <f t="shared" si="0"/>
        <v>0</v>
      </c>
      <c r="K31" s="133">
        <f t="shared" si="1"/>
        <v>0</v>
      </c>
      <c r="L31" s="175">
        <f t="shared" si="2"/>
        <v>0</v>
      </c>
    </row>
    <row r="32" spans="1:12" ht="19.5" x14ac:dyDescent="0.2">
      <c r="A32" s="123" t="b">
        <f>ISNA(_xlfn.XLOOKUP(TimeSheet_March[[#This Row],[Note For Other Assigned Duties]],Holidays[Event], Holidays[Event]))</f>
        <v>1</v>
      </c>
      <c r="C32" s="324">
        <f t="shared" si="3"/>
        <v>45741</v>
      </c>
      <c r="D32" s="325"/>
      <c r="E32" s="326"/>
      <c r="F32" s="327"/>
      <c r="G32" s="326"/>
      <c r="H32" s="328" t="str">
        <f>IF(_xlfn.XLOOKUP(TimeSheet_March[[#This Row],[Date(s)]],Holidays[Date],Holidays[Event])=0,"",_xlfn.XLOOKUP(TimeSheet_March[[#This Row],[Date(s)]],Holidays[Date],Holidays[Event]))</f>
        <v/>
      </c>
      <c r="I32" s="329"/>
      <c r="J32" s="190">
        <f t="shared" si="0"/>
        <v>0</v>
      </c>
      <c r="K32" s="133">
        <f t="shared" si="1"/>
        <v>0</v>
      </c>
      <c r="L32" s="175">
        <f t="shared" si="2"/>
        <v>0</v>
      </c>
    </row>
    <row r="33" spans="1:12" ht="19.5" x14ac:dyDescent="0.2">
      <c r="A33" s="123" t="b">
        <f>ISNA(_xlfn.XLOOKUP(TimeSheet_March[[#This Row],[Note For Other Assigned Duties]],Holidays[Event], Holidays[Event]))</f>
        <v>1</v>
      </c>
      <c r="C33" s="324">
        <f t="shared" si="3"/>
        <v>45742</v>
      </c>
      <c r="D33" s="325"/>
      <c r="E33" s="326"/>
      <c r="F33" s="327"/>
      <c r="G33" s="326"/>
      <c r="H33" s="328" t="str">
        <f>IF(_xlfn.XLOOKUP(TimeSheet_March[[#This Row],[Date(s)]],Holidays[Date],Holidays[Event])=0,"",_xlfn.XLOOKUP(TimeSheet_March[[#This Row],[Date(s)]],Holidays[Date],Holidays[Event]))</f>
        <v/>
      </c>
      <c r="I33" s="329"/>
      <c r="J33" s="190">
        <f t="shared" si="0"/>
        <v>0</v>
      </c>
      <c r="K33" s="133">
        <f t="shared" si="1"/>
        <v>0</v>
      </c>
      <c r="L33" s="175">
        <f t="shared" si="2"/>
        <v>0</v>
      </c>
    </row>
    <row r="34" spans="1:12" ht="19.5" x14ac:dyDescent="0.2">
      <c r="A34" s="123" t="b">
        <f>ISNA(_xlfn.XLOOKUP(TimeSheet_March[[#This Row],[Note For Other Assigned Duties]],Holidays[Event], Holidays[Event]))</f>
        <v>1</v>
      </c>
      <c r="C34" s="324">
        <f t="shared" si="3"/>
        <v>45743</v>
      </c>
      <c r="D34" s="325"/>
      <c r="E34" s="326"/>
      <c r="F34" s="327"/>
      <c r="G34" s="326"/>
      <c r="H34" s="328" t="str">
        <f>IF(_xlfn.XLOOKUP(TimeSheet_March[[#This Row],[Date(s)]],Holidays[Date],Holidays[Event])=0,"",_xlfn.XLOOKUP(TimeSheet_March[[#This Row],[Date(s)]],Holidays[Date],Holidays[Event]))</f>
        <v/>
      </c>
      <c r="I34" s="329"/>
      <c r="J34" s="190">
        <f t="shared" si="0"/>
        <v>0</v>
      </c>
      <c r="K34" s="133">
        <f t="shared" si="1"/>
        <v>0</v>
      </c>
      <c r="L34" s="175">
        <f t="shared" si="2"/>
        <v>0</v>
      </c>
    </row>
    <row r="35" spans="1:12" ht="19.5" x14ac:dyDescent="0.2">
      <c r="A35" s="123" t="b">
        <f>ISNA(_xlfn.XLOOKUP(TimeSheet_March[[#This Row],[Note For Other Assigned Duties]],Holidays[Event], Holidays[Event]))</f>
        <v>1</v>
      </c>
      <c r="C35" s="324">
        <f t="shared" si="3"/>
        <v>45744</v>
      </c>
      <c r="D35" s="325"/>
      <c r="E35" s="326"/>
      <c r="F35" s="327"/>
      <c r="G35" s="326"/>
      <c r="H35" s="328" t="str">
        <f>IF(_xlfn.XLOOKUP(TimeSheet_March[[#This Row],[Date(s)]],Holidays[Date],Holidays[Event])=0,"",_xlfn.XLOOKUP(TimeSheet_March[[#This Row],[Date(s)]],Holidays[Date],Holidays[Event]))</f>
        <v/>
      </c>
      <c r="I35" s="329"/>
      <c r="J35" s="190">
        <f t="shared" si="0"/>
        <v>0</v>
      </c>
      <c r="K35" s="133">
        <f t="shared" si="1"/>
        <v>0</v>
      </c>
      <c r="L35" s="175">
        <f t="shared" si="2"/>
        <v>0</v>
      </c>
    </row>
    <row r="36" spans="1:12" ht="19.5" x14ac:dyDescent="0.2">
      <c r="A36" s="123" t="b">
        <f>ISNA(_xlfn.XLOOKUP(TimeSheet_March[[#This Row],[Note For Other Assigned Duties]],Holidays[Event], Holidays[Event]))</f>
        <v>1</v>
      </c>
      <c r="C36" s="324">
        <f t="shared" si="3"/>
        <v>45745</v>
      </c>
      <c r="D36" s="325"/>
      <c r="E36" s="326"/>
      <c r="F36" s="327"/>
      <c r="G36" s="326"/>
      <c r="H36" s="328" t="str">
        <f>IF(_xlfn.XLOOKUP(TimeSheet_March[[#This Row],[Date(s)]],Holidays[Date],Holidays[Event])=0,"",_xlfn.XLOOKUP(TimeSheet_March[[#This Row],[Date(s)]],Holidays[Date],Holidays[Event]))</f>
        <v/>
      </c>
      <c r="I36" s="329"/>
      <c r="J36" s="190">
        <f t="shared" si="0"/>
        <v>0</v>
      </c>
      <c r="K36" s="133">
        <f t="shared" si="1"/>
        <v>0</v>
      </c>
      <c r="L36" s="175">
        <f t="shared" si="2"/>
        <v>0</v>
      </c>
    </row>
    <row r="37" spans="1:12" ht="19.5" x14ac:dyDescent="0.2">
      <c r="A37" s="123" t="b">
        <f>ISNA(_xlfn.XLOOKUP(TimeSheet_March[[#This Row],[Note For Other Assigned Duties]],Holidays[Event], Holidays[Event]))</f>
        <v>1</v>
      </c>
      <c r="C37" s="324">
        <f t="shared" si="3"/>
        <v>45746</v>
      </c>
      <c r="D37" s="325"/>
      <c r="E37" s="326"/>
      <c r="F37" s="327"/>
      <c r="G37" s="326"/>
      <c r="H37" s="328" t="str">
        <f>IF(_xlfn.XLOOKUP(TimeSheet_March[[#This Row],[Date(s)]],Holidays[Date],Holidays[Event])=0,"",_xlfn.XLOOKUP(TimeSheet_March[[#This Row],[Date(s)]],Holidays[Date],Holidays[Event]))</f>
        <v/>
      </c>
      <c r="I37" s="329"/>
      <c r="J37" s="190">
        <f t="shared" si="0"/>
        <v>0</v>
      </c>
      <c r="K37" s="133">
        <f t="shared" si="1"/>
        <v>0</v>
      </c>
      <c r="L37" s="180">
        <f t="shared" si="2"/>
        <v>0</v>
      </c>
    </row>
    <row r="38" spans="1:12" thickBot="1" x14ac:dyDescent="0.25">
      <c r="A38" s="123" t="b">
        <f>ISNA(_xlfn.XLOOKUP(TimeSheet_March[[#This Row],[Note For Other Assigned Duties]],Holidays[Event], Holidays[Event]))</f>
        <v>1</v>
      </c>
      <c r="C38" s="333">
        <f t="shared" si="3"/>
        <v>45747</v>
      </c>
      <c r="D38" s="334"/>
      <c r="E38" s="335"/>
      <c r="F38" s="336"/>
      <c r="G38" s="335"/>
      <c r="H38" s="337" t="str">
        <f>IF(_xlfn.XLOOKUP(TimeSheet_March[[#This Row],[Date(s)]],Holidays[Date],Holidays[Event])=0,"",_xlfn.XLOOKUP(TimeSheet_March[[#This Row],[Date(s)]],Holidays[Date],Holidays[Event]))</f>
        <v/>
      </c>
      <c r="I38" s="338"/>
      <c r="J38" s="191">
        <f t="shared" si="0"/>
        <v>0</v>
      </c>
      <c r="K38" s="188">
        <f t="shared" si="1"/>
        <v>0</v>
      </c>
      <c r="L38" s="179">
        <f t="shared" si="2"/>
        <v>0</v>
      </c>
    </row>
    <row r="39" spans="1:12" ht="20.25" customHeight="1" thickTop="1" x14ac:dyDescent="0.2"/>
  </sheetData>
  <sheetProtection algorithmName="SHA-512" hashValue="dTiEhn35+ZJTrWyjrpQ2mcP865WmT/pBz7LgqyzU2yAE/Z0dA2ZnHma+bt9pIHLDzpCiMX9hIrtcQlbWfGXkbA==" saltValue="gRLhexZaLWFeJ9/wxkCXvw=="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8">
    <cfRule type="expression" dxfId="4" priority="1">
      <formula>OR(IF(WEEKDAY($C8)=1,1),IF(WEEKDAY($C8)=7,1),IF($A8=FALSE,1))</formula>
    </cfRule>
  </conditionalFormatting>
  <dataValidations count="19">
    <dataValidation allowBlank="1" showInputMessage="1" showErrorMessage="1" prompt="adsfa" sqref="I2" xr:uid="{00000000-0002-0000-1500-000000000000}"/>
    <dataValidation allowBlank="1" showInputMessage="1" showErrorMessage="1" prompt="Total Assignable Hours Worked to date are automatically calculated in cell below" sqref="J4 F5" xr:uid="{00000000-0002-0000-1500-000001000000}"/>
    <dataValidation allowBlank="1" showInputMessage="1" showErrorMessage="1" prompt="Total Assignable Hours Worked to date automatically calculated in this cell." sqref="F6 J6" xr:uid="{00000000-0002-0000-1500-000002000000}"/>
    <dataValidation allowBlank="1" showInputMessage="1" showErrorMessage="1" prompt="Assigned Hours Worked are automatically calculated in this column under this heading." sqref="K7:L7" xr:uid="{00000000-0002-0000-1500-000003000000}"/>
    <dataValidation allowBlank="1" showInputMessage="1" showErrorMessage="1" prompt="Enter Assigned Time After School in this column under this heading." sqref="I7 J8:J34" xr:uid="{00000000-0002-0000-1500-000004000000}"/>
    <dataValidation allowBlank="1" showInputMessage="1" showErrorMessage="1" prompt="Enter Date in this column under this heading. Use heading filters to find specific entries" sqref="C7" xr:uid="{00000000-0002-0000-1500-000005000000}"/>
    <dataValidation allowBlank="1" showInputMessage="1" showErrorMessage="1" prompt="Total Hours Worked are automatically calculated in this cell" sqref="D6:E6" xr:uid="{00000000-0002-0000-1500-000006000000}"/>
    <dataValidation allowBlank="1" showInputMessage="1" showErrorMessage="1" prompt="Enter Total Work Week Hours in this cell" sqref="C6" xr:uid="{00000000-0002-0000-1500-000007000000}"/>
    <dataValidation allowBlank="1" showInputMessage="1" showErrorMessage="1" prompt="Regular Hours are automatically calculated in cell below" sqref="D5" xr:uid="{00000000-0002-0000-1500-000008000000}"/>
    <dataValidation allowBlank="1" showInputMessage="1" showErrorMessage="1" prompt="Total Assignable Hours Worked are automatically calculated in cell below" sqref="E5" xr:uid="{00000000-0002-0000-1500-000009000000}"/>
    <dataValidation allowBlank="1" showInputMessage="1" showErrorMessage="1" prompt="Enter Total Assignable Hours in cell below" sqref="C5" xr:uid="{00000000-0002-0000-1500-00000A000000}"/>
    <dataValidation allowBlank="1" showInputMessage="1" showErrorMessage="1" prompt="Enter School Name in this cell" sqref="D3" xr:uid="{00000000-0002-0000-1500-00000B000000}"/>
    <dataValidation allowBlank="1" showInputMessage="1" showErrorMessage="1" prompt="Enter School Name in cell to the right" sqref="C3" xr:uid="{00000000-0002-0000-1500-00000C000000}"/>
    <dataValidation allowBlank="1" showInputMessage="1" showErrorMessage="1" prompt="Enter Teacher's FTE in this cell" sqref="E2" xr:uid="{00000000-0002-0000-1500-00000D000000}"/>
    <dataValidation allowBlank="1" showInputMessage="1" showErrorMessage="1" prompt="Enter Teacher Name in this cell" sqref="D2" xr:uid="{00000000-0002-0000-1500-00000E000000}"/>
    <dataValidation allowBlank="1" showInputMessage="1" showErrorMessage="1" prompt="Enter Teacher Name and FTE in cells to the right" sqref="C2" xr:uid="{00000000-0002-0000-1500-00000F000000}"/>
    <dataValidation allowBlank="1" showInputMessage="1" showErrorMessage="1" prompt="Enter Teacher and School details in cells below" sqref="C1" xr:uid="{00000000-0002-0000-15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1500-000011000000}"/>
    <dataValidation allowBlank="1" showErrorMessage="1" sqref="B2:B1048576 G5:H6 J2 M1:M6 J35:J38 O1:O2 N10:R37 G2:H3 C39:XFD1048576 Q7:R9 K38:R38 Q1:XFD6 S7:XFD38 K8:M37 N5:O7 P1:P7 I12 I9:I10 I16:I17 I23:I24 I30:I31 C8:G38 I38" xr:uid="{00000000-0002-0000-1500-000012000000}"/>
  </dataValidations>
  <hyperlinks>
    <hyperlink ref="K2" location="'Mon-Day 1-S1'!Print_Titles" display="MON | Day 1 - Sem 1" xr:uid="{00000000-0004-0000-1500-000000000000}"/>
    <hyperlink ref="K3" location="'Tue-Day 2-S1'!Print_Titles" display="TUE | Day 2 - Sem 1" xr:uid="{00000000-0004-0000-1500-000001000000}"/>
    <hyperlink ref="K4" location="'Wed-Day 3-S1'!Print_Titles" display="WED | Day 3 - Sem 1" xr:uid="{00000000-0004-0000-1500-000002000000}"/>
    <hyperlink ref="K5" location="'Thu-Day 4-S1'!Print_Titles" display="THU | Day 4 - Sem 1" xr:uid="{00000000-0004-0000-1500-000003000000}"/>
    <hyperlink ref="K6" location="'Fri-Day 5-S1'!Print_Titles" display="FRI | Day 5 - Sem 1" xr:uid="{00000000-0004-0000-1500-000004000000}"/>
    <hyperlink ref="N2" location="'Day 6'!A1" display="Day 6 - Sem 1" xr:uid="{00000000-0004-0000-1500-000005000000}"/>
    <hyperlink ref="N3" location="'Early Dismissal 1'!A1" display="Early Out 1 - Sem 1" xr:uid="{00000000-0004-0000-1500-000006000000}"/>
    <hyperlink ref="N4" location="'Early Dismissal 2'!A1" display="Early Out 2 - Sem 1" xr:uid="{00000000-0004-0000-1500-000007000000}"/>
    <hyperlink ref="K2:L2" location="'Mon-Day 1'!A1" display="MON | Day 1 - Sem 1" xr:uid="{00000000-0004-0000-1500-000008000000}"/>
    <hyperlink ref="K3:L3" location="'Tue-Day 2'!A1" display="TUE | Day 2 - Sem 1" xr:uid="{00000000-0004-0000-1500-000009000000}"/>
    <hyperlink ref="K4:L4" location="'Wed-Day 3'!A1" display="WED | Day 3 - Sem 1" xr:uid="{00000000-0004-0000-1500-00000A000000}"/>
    <hyperlink ref="K5:L5" location="'Thu-Day 4'!A1" display="THU | Day 4 - Sem 1" xr:uid="{00000000-0004-0000-1500-00000B000000}"/>
    <hyperlink ref="K6:L6" location="'Fri-Day 5'!A1" display="FRI | Day 5 - Sem 1" xr:uid="{00000000-0004-0000-15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4C1CDD6F-5705-4709-9220-92012C6B3DF5}">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3EAD1047-3BB0-459E-98B6-C7CA36AE7556}">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theme="4"/>
    <pageSetUpPr fitToPage="1"/>
  </sheetPr>
  <dimension ref="A1:P38"/>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H13" sqref="H13"/>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75" style="123" customWidth="1"/>
    <col min="9" max="9" width="15.875" style="123" customWidth="1"/>
    <col min="10" max="10" width="17" style="157" customWidth="1"/>
    <col min="11" max="11" width="12.125" style="123" customWidth="1"/>
    <col min="12" max="12" width="21.125" style="123" customWidth="1"/>
    <col min="13" max="13" width="10"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78</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March!C6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SUM(J8:J37)/60</f>
        <v>0</v>
      </c>
      <c r="E6" s="187">
        <f>SUM(L8:L37)</f>
        <v>0</v>
      </c>
      <c r="F6" s="122">
        <f>March!F6+E6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ISNA(_xlfn.XLOOKUP(TimeSheet_April[[#This Row],[Note For Other Assigned Duties]],Holidays[Event], Holidays[Event]))</f>
        <v>1</v>
      </c>
      <c r="C8" s="324">
        <f>+March!C38+1</f>
        <v>45748</v>
      </c>
      <c r="D8" s="325"/>
      <c r="E8" s="326"/>
      <c r="F8" s="327"/>
      <c r="G8" s="326"/>
      <c r="H8" s="328" t="str">
        <f>IF(_xlfn.XLOOKUP(TimeSheet_April[[#This Row],[Date(s)]],Holidays[Date],Holidays[Event])=0,"",_xlfn.XLOOKUP(TimeSheet_April[[#This Row],[Date(s)]],Holidays[Date],Holidays[Event]))</f>
        <v/>
      </c>
      <c r="I8" s="329"/>
      <c r="J8" s="160">
        <f t="shared" ref="J8:J37" si="0">F8</f>
        <v>0</v>
      </c>
      <c r="K8" s="196">
        <f t="shared" ref="K8:K37" si="1">IFERROR(D8+E8+G8+I8,0)</f>
        <v>0</v>
      </c>
      <c r="L8" s="175">
        <f t="shared" ref="L8:L37" si="2">IFERROR(K8/60,0)</f>
        <v>0</v>
      </c>
    </row>
    <row r="9" spans="1:16" ht="19.899999999999999" customHeight="1" x14ac:dyDescent="0.2">
      <c r="A9" s="123" t="b">
        <f>ISNA(_xlfn.XLOOKUP(TimeSheet_April[[#This Row],[Note For Other Assigned Duties]],Holidays[Event], Holidays[Event]))</f>
        <v>1</v>
      </c>
      <c r="C9" s="324">
        <f>+C8+1</f>
        <v>45749</v>
      </c>
      <c r="D9" s="325"/>
      <c r="E9" s="326"/>
      <c r="F9" s="327"/>
      <c r="G9" s="326"/>
      <c r="H9" s="328" t="str">
        <f>IF(_xlfn.XLOOKUP(TimeSheet_April[[#This Row],[Date(s)]],Holidays[Date],Holidays[Event])=0,"",_xlfn.XLOOKUP(TimeSheet_April[[#This Row],[Date(s)]],Holidays[Date],Holidays[Event]))</f>
        <v/>
      </c>
      <c r="I9" s="329"/>
      <c r="J9" s="160">
        <f t="shared" si="0"/>
        <v>0</v>
      </c>
      <c r="K9" s="196">
        <f t="shared" si="1"/>
        <v>0</v>
      </c>
      <c r="L9" s="175">
        <f t="shared" si="2"/>
        <v>0</v>
      </c>
    </row>
    <row r="10" spans="1:16" ht="19.899999999999999" customHeight="1" x14ac:dyDescent="0.2">
      <c r="A10" s="123" t="b">
        <f>ISNA(_xlfn.XLOOKUP(TimeSheet_April[[#This Row],[Note For Other Assigned Duties]],Holidays[Event], Holidays[Event]))</f>
        <v>1</v>
      </c>
      <c r="C10" s="324">
        <f t="shared" ref="C10:C37" si="3">+C9+1</f>
        <v>45750</v>
      </c>
      <c r="D10" s="325"/>
      <c r="E10" s="326"/>
      <c r="F10" s="327"/>
      <c r="G10" s="326"/>
      <c r="H10" s="328" t="str">
        <f>IF(_xlfn.XLOOKUP(TimeSheet_April[[#This Row],[Date(s)]],Holidays[Date],Holidays[Event])=0,"",_xlfn.XLOOKUP(TimeSheet_April[[#This Row],[Date(s)]],Holidays[Date],Holidays[Event]))</f>
        <v/>
      </c>
      <c r="I10" s="329"/>
      <c r="J10" s="160">
        <f t="shared" si="0"/>
        <v>0</v>
      </c>
      <c r="K10" s="196">
        <f t="shared" si="1"/>
        <v>0</v>
      </c>
      <c r="L10" s="175">
        <f t="shared" si="2"/>
        <v>0</v>
      </c>
    </row>
    <row r="11" spans="1:16" ht="19.899999999999999" customHeight="1" x14ac:dyDescent="0.2">
      <c r="A11" s="123" t="b">
        <f>ISNA(_xlfn.XLOOKUP(TimeSheet_April[[#This Row],[Note For Other Assigned Duties]],Holidays[Event], Holidays[Event]))</f>
        <v>1</v>
      </c>
      <c r="C11" s="324">
        <f t="shared" si="3"/>
        <v>45751</v>
      </c>
      <c r="D11" s="325"/>
      <c r="E11" s="326"/>
      <c r="F11" s="327"/>
      <c r="G11" s="326"/>
      <c r="H11" s="328" t="str">
        <f>IF(_xlfn.XLOOKUP(TimeSheet_April[[#This Row],[Date(s)]],Holidays[Date],Holidays[Event])=0,"",_xlfn.XLOOKUP(TimeSheet_April[[#This Row],[Date(s)]],Holidays[Date],Holidays[Event]))</f>
        <v/>
      </c>
      <c r="I11" s="329"/>
      <c r="J11" s="160">
        <f t="shared" si="0"/>
        <v>0</v>
      </c>
      <c r="K11" s="196">
        <f t="shared" si="1"/>
        <v>0</v>
      </c>
      <c r="L11" s="175">
        <f t="shared" si="2"/>
        <v>0</v>
      </c>
    </row>
    <row r="12" spans="1:16" ht="19.899999999999999" customHeight="1" x14ac:dyDescent="0.2">
      <c r="A12" s="123" t="b">
        <f>ISNA(_xlfn.XLOOKUP(TimeSheet_April[[#This Row],[Note For Other Assigned Duties]],Holidays[Event], Holidays[Event]))</f>
        <v>1</v>
      </c>
      <c r="C12" s="324">
        <f t="shared" si="3"/>
        <v>45752</v>
      </c>
      <c r="D12" s="325"/>
      <c r="E12" s="326"/>
      <c r="F12" s="327"/>
      <c r="G12" s="326"/>
      <c r="H12" s="328" t="str">
        <f>IF(_xlfn.XLOOKUP(TimeSheet_April[[#This Row],[Date(s)]],Holidays[Date],Holidays[Event])=0,"",_xlfn.XLOOKUP(TimeSheet_April[[#This Row],[Date(s)]],Holidays[Date],Holidays[Event]))</f>
        <v/>
      </c>
      <c r="I12" s="329"/>
      <c r="J12" s="160">
        <f t="shared" si="0"/>
        <v>0</v>
      </c>
      <c r="K12" s="196">
        <f t="shared" si="1"/>
        <v>0</v>
      </c>
      <c r="L12" s="175">
        <f t="shared" si="2"/>
        <v>0</v>
      </c>
    </row>
    <row r="13" spans="1:16" ht="19.899999999999999" customHeight="1" x14ac:dyDescent="0.2">
      <c r="A13" s="123" t="b">
        <f>ISNA(_xlfn.XLOOKUP(TimeSheet_April[[#This Row],[Note For Other Assigned Duties]],Holidays[Event], Holidays[Event]))</f>
        <v>1</v>
      </c>
      <c r="C13" s="324">
        <f t="shared" si="3"/>
        <v>45753</v>
      </c>
      <c r="D13" s="325"/>
      <c r="E13" s="326"/>
      <c r="F13" s="327"/>
      <c r="G13" s="326"/>
      <c r="H13" s="328" t="str">
        <f>IF(_xlfn.XLOOKUP(TimeSheet_April[[#This Row],[Date(s)]],Holidays[Date],Holidays[Event])=0,"",_xlfn.XLOOKUP(TimeSheet_April[[#This Row],[Date(s)]],Holidays[Date],Holidays[Event]))</f>
        <v/>
      </c>
      <c r="I13" s="329"/>
      <c r="J13" s="160">
        <f t="shared" si="0"/>
        <v>0</v>
      </c>
      <c r="K13" s="196">
        <f t="shared" si="1"/>
        <v>0</v>
      </c>
      <c r="L13" s="175">
        <f t="shared" si="2"/>
        <v>0</v>
      </c>
    </row>
    <row r="14" spans="1:16" ht="19.899999999999999" customHeight="1" x14ac:dyDescent="0.2">
      <c r="A14" s="123" t="b">
        <f>ISNA(_xlfn.XLOOKUP(TimeSheet_April[[#This Row],[Note For Other Assigned Duties]],Holidays[Event], Holidays[Event]))</f>
        <v>1</v>
      </c>
      <c r="C14" s="324">
        <f t="shared" si="3"/>
        <v>45754</v>
      </c>
      <c r="D14" s="325"/>
      <c r="E14" s="326"/>
      <c r="F14" s="327"/>
      <c r="G14" s="326"/>
      <c r="H14" s="328" t="str">
        <f>IF(_xlfn.XLOOKUP(TimeSheet_April[[#This Row],[Date(s)]],Holidays[Date],Holidays[Event])=0,"",_xlfn.XLOOKUP(TimeSheet_April[[#This Row],[Date(s)]],Holidays[Date],Holidays[Event]))</f>
        <v/>
      </c>
      <c r="I14" s="329"/>
      <c r="J14" s="160">
        <f t="shared" si="0"/>
        <v>0</v>
      </c>
      <c r="K14" s="196">
        <f t="shared" si="1"/>
        <v>0</v>
      </c>
      <c r="L14" s="175">
        <f t="shared" si="2"/>
        <v>0</v>
      </c>
    </row>
    <row r="15" spans="1:16" ht="19.899999999999999" customHeight="1" x14ac:dyDescent="0.2">
      <c r="A15" s="123" t="b">
        <f>ISNA(_xlfn.XLOOKUP(TimeSheet_April[[#This Row],[Note For Other Assigned Duties]],Holidays[Event], Holidays[Event]))</f>
        <v>1</v>
      </c>
      <c r="C15" s="324">
        <f t="shared" si="3"/>
        <v>45755</v>
      </c>
      <c r="D15" s="325"/>
      <c r="E15" s="326"/>
      <c r="F15" s="327"/>
      <c r="G15" s="326"/>
      <c r="H15" s="328" t="str">
        <f>IF(_xlfn.XLOOKUP(TimeSheet_April[[#This Row],[Date(s)]],Holidays[Date],Holidays[Event])=0,"",_xlfn.XLOOKUP(TimeSheet_April[[#This Row],[Date(s)]],Holidays[Date],Holidays[Event]))</f>
        <v/>
      </c>
      <c r="I15" s="329"/>
      <c r="J15" s="160">
        <f t="shared" si="0"/>
        <v>0</v>
      </c>
      <c r="K15" s="196">
        <f t="shared" si="1"/>
        <v>0</v>
      </c>
      <c r="L15" s="175">
        <f t="shared" si="2"/>
        <v>0</v>
      </c>
    </row>
    <row r="16" spans="1:16" ht="19.899999999999999" customHeight="1" x14ac:dyDescent="0.2">
      <c r="A16" s="123" t="b">
        <f>ISNA(_xlfn.XLOOKUP(TimeSheet_April[[#This Row],[Note For Other Assigned Duties]],Holidays[Event], Holidays[Event]))</f>
        <v>1</v>
      </c>
      <c r="C16" s="324">
        <f t="shared" si="3"/>
        <v>45756</v>
      </c>
      <c r="D16" s="325"/>
      <c r="E16" s="326"/>
      <c r="F16" s="327"/>
      <c r="G16" s="326"/>
      <c r="H16" s="328" t="str">
        <f>IF(_xlfn.XLOOKUP(TimeSheet_April[[#This Row],[Date(s)]],Holidays[Date],Holidays[Event])=0,"",_xlfn.XLOOKUP(TimeSheet_April[[#This Row],[Date(s)]],Holidays[Date],Holidays[Event]))</f>
        <v/>
      </c>
      <c r="I16" s="329"/>
      <c r="J16" s="160">
        <f t="shared" si="0"/>
        <v>0</v>
      </c>
      <c r="K16" s="196">
        <f t="shared" si="1"/>
        <v>0</v>
      </c>
      <c r="L16" s="175">
        <f t="shared" si="2"/>
        <v>0</v>
      </c>
    </row>
    <row r="17" spans="1:12" ht="19.899999999999999" customHeight="1" x14ac:dyDescent="0.2">
      <c r="A17" s="123" t="b">
        <f>ISNA(_xlfn.XLOOKUP(TimeSheet_April[[#This Row],[Note For Other Assigned Duties]],Holidays[Event], Holidays[Event]))</f>
        <v>1</v>
      </c>
      <c r="C17" s="324">
        <f t="shared" si="3"/>
        <v>45757</v>
      </c>
      <c r="D17" s="325"/>
      <c r="E17" s="326"/>
      <c r="F17" s="327"/>
      <c r="G17" s="326"/>
      <c r="H17" s="328" t="str">
        <f>IF(_xlfn.XLOOKUP(TimeSheet_April[[#This Row],[Date(s)]],Holidays[Date],Holidays[Event])=0,"",_xlfn.XLOOKUP(TimeSheet_April[[#This Row],[Date(s)]],Holidays[Date],Holidays[Event]))</f>
        <v/>
      </c>
      <c r="I17" s="329"/>
      <c r="J17" s="160">
        <f t="shared" si="0"/>
        <v>0</v>
      </c>
      <c r="K17" s="196">
        <f t="shared" si="1"/>
        <v>0</v>
      </c>
      <c r="L17" s="175">
        <f t="shared" si="2"/>
        <v>0</v>
      </c>
    </row>
    <row r="18" spans="1:12" ht="19.899999999999999" customHeight="1" x14ac:dyDescent="0.2">
      <c r="A18" s="123" t="b">
        <f>ISNA(_xlfn.XLOOKUP(TimeSheet_April[[#This Row],[Note For Other Assigned Duties]],Holidays[Event], Holidays[Event]))</f>
        <v>1</v>
      </c>
      <c r="C18" s="324">
        <f t="shared" si="3"/>
        <v>45758</v>
      </c>
      <c r="D18" s="325"/>
      <c r="E18" s="326"/>
      <c r="F18" s="327"/>
      <c r="G18" s="326"/>
      <c r="H18" s="328" t="str">
        <f>IF(_xlfn.XLOOKUP(TimeSheet_April[[#This Row],[Date(s)]],Holidays[Date],Holidays[Event])=0,"",_xlfn.XLOOKUP(TimeSheet_April[[#This Row],[Date(s)]],Holidays[Date],Holidays[Event]))</f>
        <v/>
      </c>
      <c r="I18" s="329"/>
      <c r="J18" s="160">
        <f t="shared" si="0"/>
        <v>0</v>
      </c>
      <c r="K18" s="196">
        <f t="shared" si="1"/>
        <v>0</v>
      </c>
      <c r="L18" s="175">
        <f t="shared" si="2"/>
        <v>0</v>
      </c>
    </row>
    <row r="19" spans="1:12" ht="19.899999999999999" customHeight="1" x14ac:dyDescent="0.2">
      <c r="A19" s="123" t="b">
        <f>ISNA(_xlfn.XLOOKUP(TimeSheet_April[[#This Row],[Note For Other Assigned Duties]],Holidays[Event], Holidays[Event]))</f>
        <v>1</v>
      </c>
      <c r="C19" s="324">
        <f t="shared" si="3"/>
        <v>45759</v>
      </c>
      <c r="D19" s="325"/>
      <c r="E19" s="326"/>
      <c r="F19" s="327"/>
      <c r="G19" s="326"/>
      <c r="H19" s="328" t="str">
        <f>IF(_xlfn.XLOOKUP(TimeSheet_April[[#This Row],[Date(s)]],Holidays[Date],Holidays[Event])=0,"",_xlfn.XLOOKUP(TimeSheet_April[[#This Row],[Date(s)]],Holidays[Date],Holidays[Event]))</f>
        <v/>
      </c>
      <c r="I19" s="329"/>
      <c r="J19" s="160">
        <f t="shared" si="0"/>
        <v>0</v>
      </c>
      <c r="K19" s="196">
        <f t="shared" si="1"/>
        <v>0</v>
      </c>
      <c r="L19" s="175">
        <f t="shared" si="2"/>
        <v>0</v>
      </c>
    </row>
    <row r="20" spans="1:12" ht="19.899999999999999" customHeight="1" x14ac:dyDescent="0.2">
      <c r="A20" s="123" t="b">
        <f>ISNA(_xlfn.XLOOKUP(TimeSheet_April[[#This Row],[Note For Other Assigned Duties]],Holidays[Event], Holidays[Event]))</f>
        <v>1</v>
      </c>
      <c r="C20" s="324">
        <f t="shared" si="3"/>
        <v>45760</v>
      </c>
      <c r="D20" s="325"/>
      <c r="E20" s="326"/>
      <c r="F20" s="327"/>
      <c r="G20" s="326"/>
      <c r="H20" s="328" t="str">
        <f>IF(_xlfn.XLOOKUP(TimeSheet_April[[#This Row],[Date(s)]],Holidays[Date],Holidays[Event])=0,"",_xlfn.XLOOKUP(TimeSheet_April[[#This Row],[Date(s)]],Holidays[Date],Holidays[Event]))</f>
        <v/>
      </c>
      <c r="I20" s="329"/>
      <c r="J20" s="160">
        <f t="shared" si="0"/>
        <v>0</v>
      </c>
      <c r="K20" s="196">
        <f t="shared" si="1"/>
        <v>0</v>
      </c>
      <c r="L20" s="175">
        <f t="shared" si="2"/>
        <v>0</v>
      </c>
    </row>
    <row r="21" spans="1:12" ht="19.899999999999999" customHeight="1" x14ac:dyDescent="0.2">
      <c r="A21" s="123" t="b">
        <f>ISNA(_xlfn.XLOOKUP(TimeSheet_April[[#This Row],[Note For Other Assigned Duties]],Holidays[Event], Holidays[Event]))</f>
        <v>1</v>
      </c>
      <c r="C21" s="324">
        <f t="shared" si="3"/>
        <v>45761</v>
      </c>
      <c r="D21" s="325"/>
      <c r="E21" s="326"/>
      <c r="F21" s="327"/>
      <c r="G21" s="326"/>
      <c r="H21" s="328" t="str">
        <f>IF(_xlfn.XLOOKUP(TimeSheet_April[[#This Row],[Date(s)]],Holidays[Date],Holidays[Event])=0,"",_xlfn.XLOOKUP(TimeSheet_April[[#This Row],[Date(s)]],Holidays[Date],Holidays[Event]))</f>
        <v/>
      </c>
      <c r="I21" s="329"/>
      <c r="J21" s="160">
        <f t="shared" si="0"/>
        <v>0</v>
      </c>
      <c r="K21" s="196">
        <f t="shared" si="1"/>
        <v>0</v>
      </c>
      <c r="L21" s="175">
        <f t="shared" si="2"/>
        <v>0</v>
      </c>
    </row>
    <row r="22" spans="1:12" ht="19.899999999999999" customHeight="1" x14ac:dyDescent="0.2">
      <c r="A22" s="123" t="b">
        <f>ISNA(_xlfn.XLOOKUP(TimeSheet_April[[#This Row],[Note For Other Assigned Duties]],Holidays[Event], Holidays[Event]))</f>
        <v>1</v>
      </c>
      <c r="C22" s="324">
        <f t="shared" si="3"/>
        <v>45762</v>
      </c>
      <c r="D22" s="325"/>
      <c r="E22" s="326"/>
      <c r="F22" s="327"/>
      <c r="G22" s="326"/>
      <c r="H22" s="328" t="str">
        <f>IF(_xlfn.XLOOKUP(TimeSheet_April[[#This Row],[Date(s)]],Holidays[Date],Holidays[Event])=0,"",_xlfn.XLOOKUP(TimeSheet_April[[#This Row],[Date(s)]],Holidays[Date],Holidays[Event]))</f>
        <v/>
      </c>
      <c r="I22" s="329"/>
      <c r="J22" s="160">
        <f t="shared" si="0"/>
        <v>0</v>
      </c>
      <c r="K22" s="196">
        <f t="shared" si="1"/>
        <v>0</v>
      </c>
      <c r="L22" s="175">
        <f t="shared" si="2"/>
        <v>0</v>
      </c>
    </row>
    <row r="23" spans="1:12" ht="19.899999999999999" customHeight="1" x14ac:dyDescent="0.2">
      <c r="A23" s="123" t="b">
        <f>ISNA(_xlfn.XLOOKUP(TimeSheet_April[[#This Row],[Note For Other Assigned Duties]],Holidays[Event], Holidays[Event]))</f>
        <v>1</v>
      </c>
      <c r="C23" s="324">
        <f t="shared" si="3"/>
        <v>45763</v>
      </c>
      <c r="D23" s="325"/>
      <c r="E23" s="326"/>
      <c r="F23" s="327"/>
      <c r="G23" s="326"/>
      <c r="H23" s="328" t="str">
        <f>IF(_xlfn.XLOOKUP(TimeSheet_April[[#This Row],[Date(s)]],Holidays[Date],Holidays[Event])=0,"",_xlfn.XLOOKUP(TimeSheet_April[[#This Row],[Date(s)]],Holidays[Date],Holidays[Event]))</f>
        <v/>
      </c>
      <c r="I23" s="329"/>
      <c r="J23" s="160">
        <f t="shared" si="0"/>
        <v>0</v>
      </c>
      <c r="K23" s="196">
        <f t="shared" si="1"/>
        <v>0</v>
      </c>
      <c r="L23" s="175">
        <f t="shared" si="2"/>
        <v>0</v>
      </c>
    </row>
    <row r="24" spans="1:12" ht="19.899999999999999" customHeight="1" x14ac:dyDescent="0.2">
      <c r="A24" s="123" t="b">
        <f>ISNA(_xlfn.XLOOKUP(TimeSheet_April[[#This Row],[Note For Other Assigned Duties]],Holidays[Event], Holidays[Event]))</f>
        <v>1</v>
      </c>
      <c r="C24" s="324">
        <f t="shared" si="3"/>
        <v>45764</v>
      </c>
      <c r="D24" s="325"/>
      <c r="E24" s="326"/>
      <c r="F24" s="327"/>
      <c r="G24" s="326"/>
      <c r="H24" s="328" t="str">
        <f>IF(_xlfn.XLOOKUP(TimeSheet_April[[#This Row],[Date(s)]],Holidays[Date],Holidays[Event])=0,"",_xlfn.XLOOKUP(TimeSheet_April[[#This Row],[Date(s)]],Holidays[Date],Holidays[Event]))</f>
        <v/>
      </c>
      <c r="I24" s="329"/>
      <c r="J24" s="160">
        <f t="shared" si="0"/>
        <v>0</v>
      </c>
      <c r="K24" s="196">
        <f t="shared" si="1"/>
        <v>0</v>
      </c>
      <c r="L24" s="175">
        <f t="shared" si="2"/>
        <v>0</v>
      </c>
    </row>
    <row r="25" spans="1:12" ht="19.899999999999999" customHeight="1" x14ac:dyDescent="0.2">
      <c r="A25" s="123" t="b">
        <f>ISNA(_xlfn.XLOOKUP(TimeSheet_April[[#This Row],[Note For Other Assigned Duties]],Holidays[Event], Holidays[Event]))</f>
        <v>0</v>
      </c>
      <c r="C25" s="324">
        <f t="shared" si="3"/>
        <v>45765</v>
      </c>
      <c r="D25" s="325"/>
      <c r="E25" s="326"/>
      <c r="F25" s="327"/>
      <c r="G25" s="326"/>
      <c r="H25" s="328" t="str">
        <f>IF(_xlfn.XLOOKUP(TimeSheet_April[[#This Row],[Date(s)]],Holidays[Date],Holidays[Event])=0,"",_xlfn.XLOOKUP(TimeSheet_April[[#This Row],[Date(s)]],Holidays[Date],Holidays[Event]))</f>
        <v>Good Friday</v>
      </c>
      <c r="I25" s="329"/>
      <c r="J25" s="160">
        <f t="shared" si="0"/>
        <v>0</v>
      </c>
      <c r="K25" s="196">
        <f t="shared" si="1"/>
        <v>0</v>
      </c>
      <c r="L25" s="175">
        <f t="shared" si="2"/>
        <v>0</v>
      </c>
    </row>
    <row r="26" spans="1:12" ht="19.899999999999999" customHeight="1" x14ac:dyDescent="0.2">
      <c r="A26" s="123" t="b">
        <f>ISNA(_xlfn.XLOOKUP(TimeSheet_April[[#This Row],[Note For Other Assigned Duties]],Holidays[Event], Holidays[Event]))</f>
        <v>1</v>
      </c>
      <c r="C26" s="324">
        <f t="shared" si="3"/>
        <v>45766</v>
      </c>
      <c r="D26" s="325"/>
      <c r="E26" s="326"/>
      <c r="F26" s="327"/>
      <c r="G26" s="326"/>
      <c r="H26" s="328" t="str">
        <f>IF(_xlfn.XLOOKUP(TimeSheet_April[[#This Row],[Date(s)]],Holidays[Date],Holidays[Event])=0,"",_xlfn.XLOOKUP(TimeSheet_April[[#This Row],[Date(s)]],Holidays[Date],Holidays[Event]))</f>
        <v/>
      </c>
      <c r="I26" s="329"/>
      <c r="J26" s="160">
        <f t="shared" si="0"/>
        <v>0</v>
      </c>
      <c r="K26" s="196">
        <f t="shared" si="1"/>
        <v>0</v>
      </c>
      <c r="L26" s="175">
        <f t="shared" si="2"/>
        <v>0</v>
      </c>
    </row>
    <row r="27" spans="1:12" ht="19.899999999999999" customHeight="1" x14ac:dyDescent="0.2">
      <c r="A27" s="123" t="b">
        <f>ISNA(_xlfn.XLOOKUP(TimeSheet_April[[#This Row],[Note For Other Assigned Duties]],Holidays[Event], Holidays[Event]))</f>
        <v>1</v>
      </c>
      <c r="C27" s="324">
        <f t="shared" si="3"/>
        <v>45767</v>
      </c>
      <c r="D27" s="325"/>
      <c r="E27" s="326"/>
      <c r="F27" s="327"/>
      <c r="G27" s="326"/>
      <c r="H27" s="328" t="str">
        <f>IF(_xlfn.XLOOKUP(TimeSheet_April[[#This Row],[Date(s)]],Holidays[Date],Holidays[Event])=0,"",_xlfn.XLOOKUP(TimeSheet_April[[#This Row],[Date(s)]],Holidays[Date],Holidays[Event]))</f>
        <v/>
      </c>
      <c r="I27" s="329"/>
      <c r="J27" s="160">
        <f t="shared" si="0"/>
        <v>0</v>
      </c>
      <c r="K27" s="196">
        <f t="shared" si="1"/>
        <v>0</v>
      </c>
      <c r="L27" s="175">
        <f t="shared" si="2"/>
        <v>0</v>
      </c>
    </row>
    <row r="28" spans="1:12" ht="19.899999999999999" customHeight="1" x14ac:dyDescent="0.2">
      <c r="A28" s="123" t="b">
        <f>ISNA(_xlfn.XLOOKUP(TimeSheet_April[[#This Row],[Note For Other Assigned Duties]],Holidays[Event], Holidays[Event]))</f>
        <v>0</v>
      </c>
      <c r="C28" s="324">
        <f t="shared" si="3"/>
        <v>45768</v>
      </c>
      <c r="D28" s="325"/>
      <c r="E28" s="326"/>
      <c r="F28" s="327"/>
      <c r="G28" s="326"/>
      <c r="H28" s="328" t="str">
        <f>IF(_xlfn.XLOOKUP(TimeSheet_April[[#This Row],[Date(s)]],Holidays[Date],Holidays[Event])=0,"",_xlfn.XLOOKUP(TimeSheet_April[[#This Row],[Date(s)]],Holidays[Date],Holidays[Event]))</f>
        <v xml:space="preserve">Easter Monday </v>
      </c>
      <c r="I28" s="329"/>
      <c r="J28" s="160">
        <f t="shared" si="0"/>
        <v>0</v>
      </c>
      <c r="K28" s="196">
        <f t="shared" si="1"/>
        <v>0</v>
      </c>
      <c r="L28" s="175">
        <f t="shared" si="2"/>
        <v>0</v>
      </c>
    </row>
    <row r="29" spans="1:12" ht="19.899999999999999" customHeight="1" x14ac:dyDescent="0.2">
      <c r="A29" s="123" t="b">
        <f>ISNA(_xlfn.XLOOKUP(TimeSheet_April[[#This Row],[Note For Other Assigned Duties]],Holidays[Event], Holidays[Event]))</f>
        <v>1</v>
      </c>
      <c r="C29" s="324">
        <f t="shared" si="3"/>
        <v>45769</v>
      </c>
      <c r="D29" s="325"/>
      <c r="E29" s="326"/>
      <c r="F29" s="327"/>
      <c r="G29" s="326"/>
      <c r="H29" s="328" t="str">
        <f>IF(_xlfn.XLOOKUP(TimeSheet_April[[#This Row],[Date(s)]],Holidays[Date],Holidays[Event])=0,"",_xlfn.XLOOKUP(TimeSheet_April[[#This Row],[Date(s)]],Holidays[Date],Holidays[Event]))</f>
        <v/>
      </c>
      <c r="I29" s="329"/>
      <c r="J29" s="160">
        <f t="shared" si="0"/>
        <v>0</v>
      </c>
      <c r="K29" s="196">
        <f t="shared" si="1"/>
        <v>0</v>
      </c>
      <c r="L29" s="175">
        <f t="shared" si="2"/>
        <v>0</v>
      </c>
    </row>
    <row r="30" spans="1:12" ht="19.899999999999999" customHeight="1" x14ac:dyDescent="0.2">
      <c r="A30" s="123" t="b">
        <f>ISNA(_xlfn.XLOOKUP(TimeSheet_April[[#This Row],[Note For Other Assigned Duties]],Holidays[Event], Holidays[Event]))</f>
        <v>1</v>
      </c>
      <c r="C30" s="324">
        <f t="shared" si="3"/>
        <v>45770</v>
      </c>
      <c r="D30" s="325"/>
      <c r="E30" s="326"/>
      <c r="F30" s="327"/>
      <c r="G30" s="326"/>
      <c r="H30" s="328" t="str">
        <f>IF(_xlfn.XLOOKUP(TimeSheet_April[[#This Row],[Date(s)]],Holidays[Date],Holidays[Event])=0,"",_xlfn.XLOOKUP(TimeSheet_April[[#This Row],[Date(s)]],Holidays[Date],Holidays[Event]))</f>
        <v/>
      </c>
      <c r="I30" s="329"/>
      <c r="J30" s="160">
        <f t="shared" si="0"/>
        <v>0</v>
      </c>
      <c r="K30" s="196">
        <f t="shared" si="1"/>
        <v>0</v>
      </c>
      <c r="L30" s="175">
        <f t="shared" si="2"/>
        <v>0</v>
      </c>
    </row>
    <row r="31" spans="1:12" ht="19.899999999999999" customHeight="1" x14ac:dyDescent="0.2">
      <c r="A31" s="123" t="b">
        <f>ISNA(_xlfn.XLOOKUP(TimeSheet_April[[#This Row],[Note For Other Assigned Duties]],Holidays[Event], Holidays[Event]))</f>
        <v>1</v>
      </c>
      <c r="C31" s="324">
        <f t="shared" si="3"/>
        <v>45771</v>
      </c>
      <c r="D31" s="325"/>
      <c r="E31" s="326"/>
      <c r="F31" s="327"/>
      <c r="G31" s="326"/>
      <c r="H31" s="328" t="str">
        <f>IF(_xlfn.XLOOKUP(TimeSheet_April[[#This Row],[Date(s)]],Holidays[Date],Holidays[Event])=0,"",_xlfn.XLOOKUP(TimeSheet_April[[#This Row],[Date(s)]],Holidays[Date],Holidays[Event]))</f>
        <v/>
      </c>
      <c r="I31" s="329"/>
      <c r="J31" s="160">
        <f t="shared" si="0"/>
        <v>0</v>
      </c>
      <c r="K31" s="196">
        <f t="shared" si="1"/>
        <v>0</v>
      </c>
      <c r="L31" s="175">
        <f t="shared" si="2"/>
        <v>0</v>
      </c>
    </row>
    <row r="32" spans="1:12" ht="19.899999999999999" customHeight="1" x14ac:dyDescent="0.2">
      <c r="A32" s="123" t="b">
        <f>ISNA(_xlfn.XLOOKUP(TimeSheet_April[[#This Row],[Note For Other Assigned Duties]],Holidays[Event], Holidays[Event]))</f>
        <v>1</v>
      </c>
      <c r="C32" s="324">
        <f t="shared" si="3"/>
        <v>45772</v>
      </c>
      <c r="D32" s="325"/>
      <c r="E32" s="326"/>
      <c r="F32" s="327"/>
      <c r="G32" s="326"/>
      <c r="H32" s="328" t="str">
        <f>IF(_xlfn.XLOOKUP(TimeSheet_April[[#This Row],[Date(s)]],Holidays[Date],Holidays[Event])=0,"",_xlfn.XLOOKUP(TimeSheet_April[[#This Row],[Date(s)]],Holidays[Date],Holidays[Event]))</f>
        <v/>
      </c>
      <c r="I32" s="329"/>
      <c r="J32" s="160">
        <f t="shared" si="0"/>
        <v>0</v>
      </c>
      <c r="K32" s="196">
        <f t="shared" si="1"/>
        <v>0</v>
      </c>
      <c r="L32" s="175">
        <f t="shared" si="2"/>
        <v>0</v>
      </c>
    </row>
    <row r="33" spans="1:12" ht="19.899999999999999" customHeight="1" x14ac:dyDescent="0.2">
      <c r="A33" s="123" t="b">
        <f>ISNA(_xlfn.XLOOKUP(TimeSheet_April[[#This Row],[Note For Other Assigned Duties]],Holidays[Event], Holidays[Event]))</f>
        <v>1</v>
      </c>
      <c r="C33" s="324">
        <f t="shared" si="3"/>
        <v>45773</v>
      </c>
      <c r="D33" s="325"/>
      <c r="E33" s="326"/>
      <c r="F33" s="327"/>
      <c r="G33" s="326"/>
      <c r="H33" s="328" t="str">
        <f>IF(_xlfn.XLOOKUP(TimeSheet_April[[#This Row],[Date(s)]],Holidays[Date],Holidays[Event])=0,"",_xlfn.XLOOKUP(TimeSheet_April[[#This Row],[Date(s)]],Holidays[Date],Holidays[Event]))</f>
        <v/>
      </c>
      <c r="I33" s="329"/>
      <c r="J33" s="160">
        <f t="shared" si="0"/>
        <v>0</v>
      </c>
      <c r="K33" s="196">
        <f t="shared" si="1"/>
        <v>0</v>
      </c>
      <c r="L33" s="175">
        <f t="shared" si="2"/>
        <v>0</v>
      </c>
    </row>
    <row r="34" spans="1:12" ht="19.899999999999999" customHeight="1" x14ac:dyDescent="0.2">
      <c r="A34" s="123" t="b">
        <f>ISNA(_xlfn.XLOOKUP(TimeSheet_April[[#This Row],[Note For Other Assigned Duties]],Holidays[Event], Holidays[Event]))</f>
        <v>1</v>
      </c>
      <c r="C34" s="324">
        <f t="shared" si="3"/>
        <v>45774</v>
      </c>
      <c r="D34" s="325"/>
      <c r="E34" s="326"/>
      <c r="F34" s="327"/>
      <c r="G34" s="326"/>
      <c r="H34" s="328" t="str">
        <f>IF(_xlfn.XLOOKUP(TimeSheet_April[[#This Row],[Date(s)]],Holidays[Date],Holidays[Event])=0,"",_xlfn.XLOOKUP(TimeSheet_April[[#This Row],[Date(s)]],Holidays[Date],Holidays[Event]))</f>
        <v/>
      </c>
      <c r="I34" s="329"/>
      <c r="J34" s="160">
        <f t="shared" si="0"/>
        <v>0</v>
      </c>
      <c r="K34" s="196">
        <f t="shared" si="1"/>
        <v>0</v>
      </c>
      <c r="L34" s="175">
        <f t="shared" si="2"/>
        <v>0</v>
      </c>
    </row>
    <row r="35" spans="1:12" ht="19.899999999999999" customHeight="1" x14ac:dyDescent="0.2">
      <c r="A35" s="123" t="b">
        <f>ISNA(_xlfn.XLOOKUP(TimeSheet_April[[#This Row],[Note For Other Assigned Duties]],Holidays[Event], Holidays[Event]))</f>
        <v>1</v>
      </c>
      <c r="C35" s="324">
        <f t="shared" si="3"/>
        <v>45775</v>
      </c>
      <c r="D35" s="325"/>
      <c r="E35" s="326"/>
      <c r="F35" s="327"/>
      <c r="G35" s="326"/>
      <c r="H35" s="328" t="str">
        <f>IF(_xlfn.XLOOKUP(TimeSheet_April[[#This Row],[Date(s)]],Holidays[Date],Holidays[Event])=0,"",_xlfn.XLOOKUP(TimeSheet_April[[#This Row],[Date(s)]],Holidays[Date],Holidays[Event]))</f>
        <v/>
      </c>
      <c r="I35" s="329"/>
      <c r="J35" s="160">
        <f t="shared" si="0"/>
        <v>0</v>
      </c>
      <c r="K35" s="196">
        <f t="shared" si="1"/>
        <v>0</v>
      </c>
      <c r="L35" s="175">
        <f t="shared" si="2"/>
        <v>0</v>
      </c>
    </row>
    <row r="36" spans="1:12" ht="19.899999999999999" customHeight="1" x14ac:dyDescent="0.2">
      <c r="A36" s="123" t="b">
        <f>ISNA(_xlfn.XLOOKUP(TimeSheet_April[[#This Row],[Note For Other Assigned Duties]],Holidays[Event], Holidays[Event]))</f>
        <v>1</v>
      </c>
      <c r="C36" s="324">
        <f t="shared" si="3"/>
        <v>45776</v>
      </c>
      <c r="D36" s="325"/>
      <c r="E36" s="326"/>
      <c r="F36" s="327"/>
      <c r="G36" s="326"/>
      <c r="H36" s="328" t="str">
        <f>IF(_xlfn.XLOOKUP(TimeSheet_April[[#This Row],[Date(s)]],Holidays[Date],Holidays[Event])=0,"",_xlfn.XLOOKUP(TimeSheet_April[[#This Row],[Date(s)]],Holidays[Date],Holidays[Event]))</f>
        <v/>
      </c>
      <c r="I36" s="329"/>
      <c r="J36" s="160">
        <f t="shared" si="0"/>
        <v>0</v>
      </c>
      <c r="K36" s="196">
        <f t="shared" si="1"/>
        <v>0</v>
      </c>
      <c r="L36" s="175">
        <f t="shared" si="2"/>
        <v>0</v>
      </c>
    </row>
    <row r="37" spans="1:12" ht="19.899999999999999" customHeight="1" thickBot="1" x14ac:dyDescent="0.25">
      <c r="A37" s="123" t="b">
        <f>ISNA(_xlfn.XLOOKUP(TimeSheet_April[[#This Row],[Note For Other Assigned Duties]],Holidays[Event], Holidays[Event]))</f>
        <v>1</v>
      </c>
      <c r="C37" s="333">
        <f t="shared" si="3"/>
        <v>45777</v>
      </c>
      <c r="D37" s="334"/>
      <c r="E37" s="335"/>
      <c r="F37" s="336"/>
      <c r="G37" s="335"/>
      <c r="H37" s="337" t="str">
        <f>IF(_xlfn.XLOOKUP(TimeSheet_April[[#This Row],[Date(s)]],Holidays[Date],Holidays[Event])=0,"",_xlfn.XLOOKUP(TimeSheet_April[[#This Row],[Date(s)]],Holidays[Date],Holidays[Event]))</f>
        <v/>
      </c>
      <c r="I37" s="338"/>
      <c r="J37" s="159">
        <f t="shared" si="0"/>
        <v>0</v>
      </c>
      <c r="K37" s="344">
        <f t="shared" si="1"/>
        <v>0</v>
      </c>
      <c r="L37" s="176">
        <f t="shared" si="2"/>
        <v>0</v>
      </c>
    </row>
    <row r="38" spans="1:12" ht="19.899999999999999" customHeight="1" thickTop="1" x14ac:dyDescent="0.2">
      <c r="B38" s="168"/>
      <c r="C38" s="168"/>
      <c r="D38" s="168"/>
      <c r="E38" s="168"/>
      <c r="F38" s="168"/>
      <c r="G38" s="168"/>
      <c r="H38" s="168"/>
      <c r="I38" s="168"/>
      <c r="J38" s="135"/>
      <c r="K38" s="168"/>
      <c r="L38" s="167"/>
    </row>
  </sheetData>
  <sheetProtection algorithmName="SHA-512" hashValue="NQrdM7HkX5e9gJP7vJOoG0vOGpUBvPV49skxvmHoUOD4XpSgiDyHf0K8PGnUKA4xsJXn6QhsBveMrwA4dB2Kqw==" saltValue="wo/2jKHebyMlLCytHwS/Vw=="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7">
    <cfRule type="expression" dxfId="3" priority="1">
      <formula>OR(IF(WEEKDAY($C8)=1,1),IF(WEEKDAY($C8)=7,1),IF($A8=FALSE,1))</formula>
    </cfRule>
  </conditionalFormatting>
  <dataValidations count="19">
    <dataValidation allowBlank="1" showErrorMessage="1" sqref="B2:B1048576 G5:H6 J2 G2:H3 J35:J38 N5:O7 N10:R37 S7:XFD37 Q7:R9 M38:XFD1048576 Q1:XFD6 O1:O2 K8:M37 K38:L38 C39:L1048576 M1:M6 P1:P7 I31:I32 I34:I35 I27:I28 I9:I14 I18 I24:I25 I20:I21 C8:G38" xr:uid="{00000000-0002-0000-1600-000000000000}"/>
    <dataValidation allowBlank="1" showInputMessage="1" showErrorMessage="1" prompt="Use this worksheet to track hours worked in a work week. Enter Date and Times in TimeSheet table. Total Hours, Regular Hours and Overtime Hours are automatically calculated" sqref="B1" xr:uid="{00000000-0002-0000-1600-000001000000}"/>
    <dataValidation allowBlank="1" showInputMessage="1" showErrorMessage="1" prompt="Enter Teacher and School details in cells below" sqref="C1" xr:uid="{00000000-0002-0000-1600-000002000000}"/>
    <dataValidation allowBlank="1" showInputMessage="1" showErrorMessage="1" prompt="Enter Teacher Name and FTE in cells to the right" sqref="C2" xr:uid="{00000000-0002-0000-1600-000003000000}"/>
    <dataValidation allowBlank="1" showInputMessage="1" showErrorMessage="1" prompt="Enter Teacher Name in this cell" sqref="D2" xr:uid="{00000000-0002-0000-1600-000004000000}"/>
    <dataValidation allowBlank="1" showInputMessage="1" showErrorMessage="1" prompt="Enter Teacher's FTE in this cell" sqref="E2" xr:uid="{00000000-0002-0000-1600-000005000000}"/>
    <dataValidation allowBlank="1" showInputMessage="1" showErrorMessage="1" prompt="Enter School Name in cell to the right" sqref="C3" xr:uid="{00000000-0002-0000-1600-000006000000}"/>
    <dataValidation allowBlank="1" showInputMessage="1" showErrorMessage="1" prompt="Enter School Name in this cell" sqref="D3" xr:uid="{00000000-0002-0000-1600-000007000000}"/>
    <dataValidation allowBlank="1" showInputMessage="1" showErrorMessage="1" prompt="Enter Total Assignable Hours in cell below" sqref="C5" xr:uid="{00000000-0002-0000-1600-000008000000}"/>
    <dataValidation allowBlank="1" showInputMessage="1" showErrorMessage="1" prompt="Total Assignable Hours Worked are automatically calculated in cell below" sqref="E5" xr:uid="{00000000-0002-0000-1600-000009000000}"/>
    <dataValidation allowBlank="1" showInputMessage="1" showErrorMessage="1" prompt="Regular Hours are automatically calculated in cell below" sqref="D5" xr:uid="{00000000-0002-0000-1600-00000A000000}"/>
    <dataValidation allowBlank="1" showInputMessage="1" showErrorMessage="1" prompt="Enter Total Work Week Hours in this cell" sqref="C6" xr:uid="{00000000-0002-0000-1600-00000B000000}"/>
    <dataValidation allowBlank="1" showInputMessage="1" showErrorMessage="1" prompt="Total Hours Worked are automatically calculated in this cell" sqref="D6:E6" xr:uid="{00000000-0002-0000-1600-00000C000000}"/>
    <dataValidation allowBlank="1" showInputMessage="1" showErrorMessage="1" prompt="Enter Date in this column under this heading. Use heading filters to find specific entries" sqref="C7" xr:uid="{00000000-0002-0000-1600-00000D000000}"/>
    <dataValidation allowBlank="1" showInputMessage="1" showErrorMessage="1" prompt="Enter Assigned Time After School in this column under this heading." sqref="I7 J8:J34" xr:uid="{00000000-0002-0000-1600-00000E000000}"/>
    <dataValidation allowBlank="1" showInputMessage="1" showErrorMessage="1" prompt="Assigned Hours Worked are automatically calculated in this column under this heading." sqref="K7:L7" xr:uid="{00000000-0002-0000-1600-00000F000000}"/>
    <dataValidation allowBlank="1" showInputMessage="1" showErrorMessage="1" prompt="Total Assignable Hours Worked to date automatically calculated in this cell." sqref="F6 J6" xr:uid="{00000000-0002-0000-1600-000010000000}"/>
    <dataValidation allowBlank="1" showInputMessage="1" showErrorMessage="1" prompt="Total Assignable Hours Worked to date are automatically calculated in cell below" sqref="J4 F5" xr:uid="{00000000-0002-0000-1600-000011000000}"/>
    <dataValidation allowBlank="1" showInputMessage="1" showErrorMessage="1" prompt="adsfa" sqref="I2" xr:uid="{00000000-0002-0000-1600-000012000000}"/>
  </dataValidations>
  <hyperlinks>
    <hyperlink ref="K2" location="'Mon-Day 1-S1'!Print_Titles" display="MON | Day 1 - Sem 1" xr:uid="{00000000-0004-0000-1600-000000000000}"/>
    <hyperlink ref="K3" location="'Tue-Day 2-S1'!Print_Titles" display="TUE | Day 2 - Sem 1" xr:uid="{00000000-0004-0000-1600-000001000000}"/>
    <hyperlink ref="K4" location="'Wed-Day 3-S1'!Print_Titles" display="WED | Day 3 - Sem 1" xr:uid="{00000000-0004-0000-1600-000002000000}"/>
    <hyperlink ref="K5" location="'Thu-Day 4-S1'!Print_Titles" display="THU | Day 4 - Sem 1" xr:uid="{00000000-0004-0000-1600-000003000000}"/>
    <hyperlink ref="K6" location="'Fri-Day 5-S1'!Print_Titles" display="FRI | Day 5 - Sem 1" xr:uid="{00000000-0004-0000-1600-000004000000}"/>
    <hyperlink ref="N2" location="'Day 6'!A1" display="Day 6 - Sem 1" xr:uid="{00000000-0004-0000-1600-000005000000}"/>
    <hyperlink ref="N3" location="'Early Dismissal 1'!A1" display="Early Out 1 - Sem 1" xr:uid="{00000000-0004-0000-1600-000006000000}"/>
    <hyperlink ref="N4" location="'Early Dismissal 2'!A1" display="Early Out 2 - Sem 1" xr:uid="{00000000-0004-0000-1600-000007000000}"/>
    <hyperlink ref="K2:L2" location="'Mon-Day 1'!A1" display="MON | Day 1 - Sem 1" xr:uid="{00000000-0004-0000-1600-000008000000}"/>
    <hyperlink ref="K3:L3" location="'Tue-Day 2'!A1" display="TUE | Day 2 - Sem 1" xr:uid="{00000000-0004-0000-1600-000009000000}"/>
    <hyperlink ref="K4:L4" location="'Wed-Day 3'!A1" display="WED | Day 3 - Sem 1" xr:uid="{00000000-0004-0000-1600-00000A000000}"/>
    <hyperlink ref="K5:L5" location="'Thu-Day 4'!A1" display="THU | Day 4 - Sem 1" xr:uid="{00000000-0004-0000-1600-00000B000000}"/>
    <hyperlink ref="K6:L6" location="'Fri-Day 5'!A1" display="FRI | Day 5 - Sem 1" xr:uid="{00000000-0004-0000-16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2833F8FC-AAF8-41DD-B744-6EE020AB60A9}">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AA992996-29DB-44E5-B694-F87D7E976123}">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pageSetUpPr fitToPage="1"/>
  </sheetPr>
  <dimension ref="A1:P39"/>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H15" sqref="H15"/>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875" style="123" customWidth="1"/>
    <col min="9" max="9" width="15.875" style="123" customWidth="1"/>
    <col min="10" max="10" width="17.125" style="157" customWidth="1"/>
    <col min="11" max="11" width="12.125" style="123" customWidth="1"/>
    <col min="12" max="12" width="21"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79</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April!C6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April!F6+E6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ISNA(_xlfn.XLOOKUP(TimeSheet_May[[#This Row],[Note For Other Assigned Duties]],Holidays[Event], Holidays[Event]))</f>
        <v>1</v>
      </c>
      <c r="C8" s="324">
        <f>+April!C37+1</f>
        <v>45778</v>
      </c>
      <c r="D8" s="325"/>
      <c r="E8" s="326"/>
      <c r="F8" s="327"/>
      <c r="G8" s="326"/>
      <c r="H8" s="328" t="str">
        <f>IF(_xlfn.XLOOKUP(TimeSheet_May[[#This Row],[Date(s)]],Holidays[Date],Holidays[Event])=0,"",_xlfn.XLOOKUP(TimeSheet_May[[#This Row],[Date(s)]],Holidays[Date],Holidays[Event]))</f>
        <v/>
      </c>
      <c r="I8" s="329"/>
      <c r="J8" s="134">
        <f t="shared" ref="J8:J38" si="0">F8</f>
        <v>0</v>
      </c>
      <c r="K8" s="197">
        <f t="shared" ref="K8:K38" si="1">IFERROR(D8+E8+G8+I8,0)</f>
        <v>0</v>
      </c>
      <c r="L8" s="175">
        <f t="shared" ref="L8:L38" si="2">IFERROR(K8/60,0)</f>
        <v>0</v>
      </c>
    </row>
    <row r="9" spans="1:16" ht="19.899999999999999" customHeight="1" x14ac:dyDescent="0.2">
      <c r="A9" s="123" t="b">
        <f>ISNA(_xlfn.XLOOKUP(TimeSheet_May[[#This Row],[Note For Other Assigned Duties]],Holidays[Event], Holidays[Event]))</f>
        <v>1</v>
      </c>
      <c r="C9" s="324">
        <f>+C8+1</f>
        <v>45779</v>
      </c>
      <c r="D9" s="325"/>
      <c r="E9" s="326"/>
      <c r="F9" s="327"/>
      <c r="G9" s="326"/>
      <c r="H9" s="328" t="str">
        <f>IF(_xlfn.XLOOKUP(TimeSheet_May[[#This Row],[Date(s)]],Holidays[Date],Holidays[Event])=0,"",_xlfn.XLOOKUP(TimeSheet_May[[#This Row],[Date(s)]],Holidays[Date],Holidays[Event]))</f>
        <v/>
      </c>
      <c r="I9" s="329"/>
      <c r="J9" s="134">
        <f t="shared" si="0"/>
        <v>0</v>
      </c>
      <c r="K9" s="197">
        <f t="shared" si="1"/>
        <v>0</v>
      </c>
      <c r="L9" s="175">
        <f t="shared" si="2"/>
        <v>0</v>
      </c>
    </row>
    <row r="10" spans="1:16" ht="19.899999999999999" customHeight="1" x14ac:dyDescent="0.2">
      <c r="A10" s="123" t="b">
        <f>ISNA(_xlfn.XLOOKUP(TimeSheet_May[[#This Row],[Note For Other Assigned Duties]],Holidays[Event], Holidays[Event]))</f>
        <v>1</v>
      </c>
      <c r="C10" s="324">
        <f t="shared" ref="C10:C38" si="3">+C9+1</f>
        <v>45780</v>
      </c>
      <c r="D10" s="325"/>
      <c r="E10" s="326"/>
      <c r="F10" s="327"/>
      <c r="G10" s="326"/>
      <c r="H10" s="328" t="str">
        <f>IF(_xlfn.XLOOKUP(TimeSheet_May[[#This Row],[Date(s)]],Holidays[Date],Holidays[Event])=0,"",_xlfn.XLOOKUP(TimeSheet_May[[#This Row],[Date(s)]],Holidays[Date],Holidays[Event]))</f>
        <v/>
      </c>
      <c r="I10" s="329"/>
      <c r="J10" s="134">
        <f t="shared" si="0"/>
        <v>0</v>
      </c>
      <c r="K10" s="197">
        <f t="shared" si="1"/>
        <v>0</v>
      </c>
      <c r="L10" s="175">
        <f t="shared" si="2"/>
        <v>0</v>
      </c>
    </row>
    <row r="11" spans="1:16" ht="19.899999999999999" customHeight="1" x14ac:dyDescent="0.2">
      <c r="A11" s="123" t="b">
        <f>ISNA(_xlfn.XLOOKUP(TimeSheet_May[[#This Row],[Note For Other Assigned Duties]],Holidays[Event], Holidays[Event]))</f>
        <v>1</v>
      </c>
      <c r="C11" s="324">
        <f t="shared" si="3"/>
        <v>45781</v>
      </c>
      <c r="D11" s="325"/>
      <c r="E11" s="326"/>
      <c r="F11" s="327"/>
      <c r="G11" s="326"/>
      <c r="H11" s="328" t="str">
        <f>IF(_xlfn.XLOOKUP(TimeSheet_May[[#This Row],[Date(s)]],Holidays[Date],Holidays[Event])=0,"",_xlfn.XLOOKUP(TimeSheet_May[[#This Row],[Date(s)]],Holidays[Date],Holidays[Event]))</f>
        <v/>
      </c>
      <c r="I11" s="329"/>
      <c r="J11" s="134">
        <f t="shared" si="0"/>
        <v>0</v>
      </c>
      <c r="K11" s="197">
        <f t="shared" si="1"/>
        <v>0</v>
      </c>
      <c r="L11" s="175">
        <f t="shared" si="2"/>
        <v>0</v>
      </c>
    </row>
    <row r="12" spans="1:16" ht="19.899999999999999" customHeight="1" x14ac:dyDescent="0.2">
      <c r="A12" s="123" t="b">
        <f>ISNA(_xlfn.XLOOKUP(TimeSheet_May[[#This Row],[Note For Other Assigned Duties]],Holidays[Event], Holidays[Event]))</f>
        <v>1</v>
      </c>
      <c r="C12" s="324">
        <f t="shared" si="3"/>
        <v>45782</v>
      </c>
      <c r="D12" s="325"/>
      <c r="E12" s="326"/>
      <c r="F12" s="327"/>
      <c r="G12" s="326"/>
      <c r="H12" s="328" t="str">
        <f>IF(_xlfn.XLOOKUP(TimeSheet_May[[#This Row],[Date(s)]],Holidays[Date],Holidays[Event])=0,"",_xlfn.XLOOKUP(TimeSheet_May[[#This Row],[Date(s)]],Holidays[Date],Holidays[Event]))</f>
        <v/>
      </c>
      <c r="I12" s="329"/>
      <c r="J12" s="134">
        <f t="shared" si="0"/>
        <v>0</v>
      </c>
      <c r="K12" s="197">
        <f t="shared" si="1"/>
        <v>0</v>
      </c>
      <c r="L12" s="175">
        <f t="shared" si="2"/>
        <v>0</v>
      </c>
    </row>
    <row r="13" spans="1:16" ht="19.899999999999999" customHeight="1" x14ac:dyDescent="0.2">
      <c r="A13" s="123" t="b">
        <f>ISNA(_xlfn.XLOOKUP(TimeSheet_May[[#This Row],[Note For Other Assigned Duties]],Holidays[Event], Holidays[Event]))</f>
        <v>1</v>
      </c>
      <c r="C13" s="324">
        <f t="shared" si="3"/>
        <v>45783</v>
      </c>
      <c r="D13" s="325"/>
      <c r="E13" s="326"/>
      <c r="F13" s="327"/>
      <c r="G13" s="326"/>
      <c r="H13" s="328" t="str">
        <f>IF(_xlfn.XLOOKUP(TimeSheet_May[[#This Row],[Date(s)]],Holidays[Date],Holidays[Event])=0,"",_xlfn.XLOOKUP(TimeSheet_May[[#This Row],[Date(s)]],Holidays[Date],Holidays[Event]))</f>
        <v/>
      </c>
      <c r="I13" s="329"/>
      <c r="J13" s="134">
        <f t="shared" si="0"/>
        <v>0</v>
      </c>
      <c r="K13" s="197">
        <f t="shared" si="1"/>
        <v>0</v>
      </c>
      <c r="L13" s="175">
        <f t="shared" si="2"/>
        <v>0</v>
      </c>
    </row>
    <row r="14" spans="1:16" ht="19.899999999999999" customHeight="1" x14ac:dyDescent="0.2">
      <c r="A14" s="123" t="b">
        <f>ISNA(_xlfn.XLOOKUP(TimeSheet_May[[#This Row],[Note For Other Assigned Duties]],Holidays[Event], Holidays[Event]))</f>
        <v>1</v>
      </c>
      <c r="C14" s="324">
        <f t="shared" si="3"/>
        <v>45784</v>
      </c>
      <c r="D14" s="325"/>
      <c r="E14" s="326"/>
      <c r="F14" s="327"/>
      <c r="G14" s="326"/>
      <c r="H14" s="328" t="str">
        <f>IF(_xlfn.XLOOKUP(TimeSheet_May[[#This Row],[Date(s)]],Holidays[Date],Holidays[Event])=0,"",_xlfn.XLOOKUP(TimeSheet_May[[#This Row],[Date(s)]],Holidays[Date],Holidays[Event]))</f>
        <v/>
      </c>
      <c r="I14" s="329"/>
      <c r="J14" s="134">
        <f t="shared" si="0"/>
        <v>0</v>
      </c>
      <c r="K14" s="197">
        <f t="shared" si="1"/>
        <v>0</v>
      </c>
      <c r="L14" s="175">
        <f t="shared" si="2"/>
        <v>0</v>
      </c>
    </row>
    <row r="15" spans="1:16" ht="19.899999999999999" customHeight="1" x14ac:dyDescent="0.2">
      <c r="A15" s="123" t="b">
        <f>ISNA(_xlfn.XLOOKUP(TimeSheet_May[[#This Row],[Note For Other Assigned Duties]],Holidays[Event], Holidays[Event]))</f>
        <v>1</v>
      </c>
      <c r="C15" s="324">
        <f t="shared" si="3"/>
        <v>45785</v>
      </c>
      <c r="D15" s="325"/>
      <c r="E15" s="326"/>
      <c r="F15" s="327"/>
      <c r="G15" s="326"/>
      <c r="H15" s="328" t="str">
        <f>IF(_xlfn.XLOOKUP(TimeSheet_May[[#This Row],[Date(s)]],Holidays[Date],Holidays[Event])=0,"",_xlfn.XLOOKUP(TimeSheet_May[[#This Row],[Date(s)]],Holidays[Date],Holidays[Event]))</f>
        <v/>
      </c>
      <c r="I15" s="329"/>
      <c r="J15" s="134">
        <f t="shared" si="0"/>
        <v>0</v>
      </c>
      <c r="K15" s="197">
        <f t="shared" si="1"/>
        <v>0</v>
      </c>
      <c r="L15" s="175">
        <f t="shared" si="2"/>
        <v>0</v>
      </c>
    </row>
    <row r="16" spans="1:16" ht="19.899999999999999" customHeight="1" x14ac:dyDescent="0.2">
      <c r="A16" s="123" t="b">
        <f>ISNA(_xlfn.XLOOKUP(TimeSheet_May[[#This Row],[Note For Other Assigned Duties]],Holidays[Event], Holidays[Event]))</f>
        <v>1</v>
      </c>
      <c r="C16" s="324">
        <f t="shared" si="3"/>
        <v>45786</v>
      </c>
      <c r="D16" s="325"/>
      <c r="E16" s="326"/>
      <c r="F16" s="327"/>
      <c r="G16" s="326"/>
      <c r="H16" s="328" t="str">
        <f>IF(_xlfn.XLOOKUP(TimeSheet_May[[#This Row],[Date(s)]],Holidays[Date],Holidays[Event])=0,"",_xlfn.XLOOKUP(TimeSheet_May[[#This Row],[Date(s)]],Holidays[Date],Holidays[Event]))</f>
        <v/>
      </c>
      <c r="I16" s="329"/>
      <c r="J16" s="134">
        <f t="shared" si="0"/>
        <v>0</v>
      </c>
      <c r="K16" s="197">
        <f t="shared" si="1"/>
        <v>0</v>
      </c>
      <c r="L16" s="175">
        <f t="shared" si="2"/>
        <v>0</v>
      </c>
    </row>
    <row r="17" spans="1:12" ht="19.899999999999999" customHeight="1" x14ac:dyDescent="0.2">
      <c r="A17" s="123" t="b">
        <f>ISNA(_xlfn.XLOOKUP(TimeSheet_May[[#This Row],[Note For Other Assigned Duties]],Holidays[Event], Holidays[Event]))</f>
        <v>1</v>
      </c>
      <c r="C17" s="324">
        <f t="shared" si="3"/>
        <v>45787</v>
      </c>
      <c r="D17" s="325"/>
      <c r="E17" s="326"/>
      <c r="F17" s="327"/>
      <c r="G17" s="326"/>
      <c r="H17" s="328" t="str">
        <f>IF(_xlfn.XLOOKUP(TimeSheet_May[[#This Row],[Date(s)]],Holidays[Date],Holidays[Event])=0,"",_xlfn.XLOOKUP(TimeSheet_May[[#This Row],[Date(s)]],Holidays[Date],Holidays[Event]))</f>
        <v/>
      </c>
      <c r="I17" s="329"/>
      <c r="J17" s="134">
        <f t="shared" si="0"/>
        <v>0</v>
      </c>
      <c r="K17" s="197">
        <f t="shared" si="1"/>
        <v>0</v>
      </c>
      <c r="L17" s="175">
        <f t="shared" si="2"/>
        <v>0</v>
      </c>
    </row>
    <row r="18" spans="1:12" ht="19.899999999999999" customHeight="1" x14ac:dyDescent="0.2">
      <c r="A18" s="123" t="b">
        <f>ISNA(_xlfn.XLOOKUP(TimeSheet_May[[#This Row],[Note For Other Assigned Duties]],Holidays[Event], Holidays[Event]))</f>
        <v>1</v>
      </c>
      <c r="C18" s="324">
        <f t="shared" si="3"/>
        <v>45788</v>
      </c>
      <c r="D18" s="325"/>
      <c r="E18" s="326"/>
      <c r="F18" s="327"/>
      <c r="G18" s="326"/>
      <c r="H18" s="328" t="str">
        <f>IF(_xlfn.XLOOKUP(TimeSheet_May[[#This Row],[Date(s)]],Holidays[Date],Holidays[Event])=0,"",_xlfn.XLOOKUP(TimeSheet_May[[#This Row],[Date(s)]],Holidays[Date],Holidays[Event]))</f>
        <v/>
      </c>
      <c r="I18" s="329"/>
      <c r="J18" s="134">
        <f t="shared" si="0"/>
        <v>0</v>
      </c>
      <c r="K18" s="197">
        <f t="shared" si="1"/>
        <v>0</v>
      </c>
      <c r="L18" s="175">
        <f t="shared" si="2"/>
        <v>0</v>
      </c>
    </row>
    <row r="19" spans="1:12" ht="19.899999999999999" customHeight="1" x14ac:dyDescent="0.2">
      <c r="A19" s="123" t="b">
        <f>ISNA(_xlfn.XLOOKUP(TimeSheet_May[[#This Row],[Note For Other Assigned Duties]],Holidays[Event], Holidays[Event]))</f>
        <v>1</v>
      </c>
      <c r="C19" s="324">
        <f t="shared" si="3"/>
        <v>45789</v>
      </c>
      <c r="D19" s="325"/>
      <c r="E19" s="326"/>
      <c r="F19" s="327"/>
      <c r="G19" s="326"/>
      <c r="H19" s="328" t="str">
        <f>IF(_xlfn.XLOOKUP(TimeSheet_May[[#This Row],[Date(s)]],Holidays[Date],Holidays[Event])=0,"",_xlfn.XLOOKUP(TimeSheet_May[[#This Row],[Date(s)]],Holidays[Date],Holidays[Event]))</f>
        <v/>
      </c>
      <c r="I19" s="329"/>
      <c r="J19" s="134">
        <f t="shared" si="0"/>
        <v>0</v>
      </c>
      <c r="K19" s="197">
        <f t="shared" si="1"/>
        <v>0</v>
      </c>
      <c r="L19" s="175">
        <f t="shared" si="2"/>
        <v>0</v>
      </c>
    </row>
    <row r="20" spans="1:12" ht="19.899999999999999" customHeight="1" x14ac:dyDescent="0.2">
      <c r="A20" s="123" t="b">
        <f>ISNA(_xlfn.XLOOKUP(TimeSheet_May[[#This Row],[Note For Other Assigned Duties]],Holidays[Event], Holidays[Event]))</f>
        <v>1</v>
      </c>
      <c r="C20" s="324">
        <f t="shared" si="3"/>
        <v>45790</v>
      </c>
      <c r="D20" s="325"/>
      <c r="E20" s="326"/>
      <c r="F20" s="327"/>
      <c r="G20" s="326"/>
      <c r="H20" s="328" t="str">
        <f>IF(_xlfn.XLOOKUP(TimeSheet_May[[#This Row],[Date(s)]],Holidays[Date],Holidays[Event])=0,"",_xlfn.XLOOKUP(TimeSheet_May[[#This Row],[Date(s)]],Holidays[Date],Holidays[Event]))</f>
        <v/>
      </c>
      <c r="I20" s="329"/>
      <c r="J20" s="134">
        <f t="shared" si="0"/>
        <v>0</v>
      </c>
      <c r="K20" s="197">
        <f t="shared" si="1"/>
        <v>0</v>
      </c>
      <c r="L20" s="175">
        <f t="shared" si="2"/>
        <v>0</v>
      </c>
    </row>
    <row r="21" spans="1:12" ht="19.899999999999999" customHeight="1" x14ac:dyDescent="0.2">
      <c r="A21" s="123" t="b">
        <f>ISNA(_xlfn.XLOOKUP(TimeSheet_May[[#This Row],[Note For Other Assigned Duties]],Holidays[Event], Holidays[Event]))</f>
        <v>1</v>
      </c>
      <c r="C21" s="324">
        <f t="shared" si="3"/>
        <v>45791</v>
      </c>
      <c r="D21" s="325"/>
      <c r="E21" s="326"/>
      <c r="F21" s="327"/>
      <c r="G21" s="326"/>
      <c r="H21" s="328" t="str">
        <f>IF(_xlfn.XLOOKUP(TimeSheet_May[[#This Row],[Date(s)]],Holidays[Date],Holidays[Event])=0,"",_xlfn.XLOOKUP(TimeSheet_May[[#This Row],[Date(s)]],Holidays[Date],Holidays[Event]))</f>
        <v/>
      </c>
      <c r="I21" s="329"/>
      <c r="J21" s="134">
        <f t="shared" si="0"/>
        <v>0</v>
      </c>
      <c r="K21" s="197">
        <f t="shared" si="1"/>
        <v>0</v>
      </c>
      <c r="L21" s="175">
        <f t="shared" si="2"/>
        <v>0</v>
      </c>
    </row>
    <row r="22" spans="1:12" ht="19.899999999999999" customHeight="1" x14ac:dyDescent="0.2">
      <c r="A22" s="123" t="b">
        <f>ISNA(_xlfn.XLOOKUP(TimeSheet_May[[#This Row],[Note For Other Assigned Duties]],Holidays[Event], Holidays[Event]))</f>
        <v>1</v>
      </c>
      <c r="C22" s="324">
        <f t="shared" si="3"/>
        <v>45792</v>
      </c>
      <c r="D22" s="325"/>
      <c r="E22" s="326"/>
      <c r="F22" s="327"/>
      <c r="G22" s="326"/>
      <c r="H22" s="328" t="str">
        <f>IF(_xlfn.XLOOKUP(TimeSheet_May[[#This Row],[Date(s)]],Holidays[Date],Holidays[Event])=0,"",_xlfn.XLOOKUP(TimeSheet_May[[#This Row],[Date(s)]],Holidays[Date],Holidays[Event]))</f>
        <v/>
      </c>
      <c r="I22" s="329"/>
      <c r="J22" s="134">
        <f t="shared" si="0"/>
        <v>0</v>
      </c>
      <c r="K22" s="197">
        <f t="shared" si="1"/>
        <v>0</v>
      </c>
      <c r="L22" s="175">
        <f t="shared" si="2"/>
        <v>0</v>
      </c>
    </row>
    <row r="23" spans="1:12" ht="19.899999999999999" customHeight="1" x14ac:dyDescent="0.2">
      <c r="A23" s="123" t="b">
        <f>ISNA(_xlfn.XLOOKUP(TimeSheet_May[[#This Row],[Note For Other Assigned Duties]],Holidays[Event], Holidays[Event]))</f>
        <v>1</v>
      </c>
      <c r="C23" s="324">
        <f t="shared" si="3"/>
        <v>45793</v>
      </c>
      <c r="D23" s="325"/>
      <c r="E23" s="326"/>
      <c r="F23" s="327"/>
      <c r="G23" s="326"/>
      <c r="H23" s="328" t="str">
        <f>IF(_xlfn.XLOOKUP(TimeSheet_May[[#This Row],[Date(s)]],Holidays[Date],Holidays[Event])=0,"",_xlfn.XLOOKUP(TimeSheet_May[[#This Row],[Date(s)]],Holidays[Date],Holidays[Event]))</f>
        <v/>
      </c>
      <c r="I23" s="329"/>
      <c r="J23" s="134">
        <f t="shared" si="0"/>
        <v>0</v>
      </c>
      <c r="K23" s="197">
        <f t="shared" si="1"/>
        <v>0</v>
      </c>
      <c r="L23" s="175">
        <f t="shared" si="2"/>
        <v>0</v>
      </c>
    </row>
    <row r="24" spans="1:12" ht="19.899999999999999" customHeight="1" x14ac:dyDescent="0.2">
      <c r="A24" s="123" t="b">
        <f>ISNA(_xlfn.XLOOKUP(TimeSheet_May[[#This Row],[Note For Other Assigned Duties]],Holidays[Event], Holidays[Event]))</f>
        <v>1</v>
      </c>
      <c r="C24" s="324">
        <f t="shared" si="3"/>
        <v>45794</v>
      </c>
      <c r="D24" s="325"/>
      <c r="E24" s="326"/>
      <c r="F24" s="327"/>
      <c r="G24" s="326"/>
      <c r="H24" s="328" t="str">
        <f>IF(_xlfn.XLOOKUP(TimeSheet_May[[#This Row],[Date(s)]],Holidays[Date],Holidays[Event])=0,"",_xlfn.XLOOKUP(TimeSheet_May[[#This Row],[Date(s)]],Holidays[Date],Holidays[Event]))</f>
        <v/>
      </c>
      <c r="I24" s="329"/>
      <c r="J24" s="134">
        <f t="shared" si="0"/>
        <v>0</v>
      </c>
      <c r="K24" s="197">
        <f t="shared" si="1"/>
        <v>0</v>
      </c>
      <c r="L24" s="175">
        <f t="shared" si="2"/>
        <v>0</v>
      </c>
    </row>
    <row r="25" spans="1:12" ht="19.899999999999999" customHeight="1" x14ac:dyDescent="0.2">
      <c r="A25" s="123" t="b">
        <f>ISNA(_xlfn.XLOOKUP(TimeSheet_May[[#This Row],[Note For Other Assigned Duties]],Holidays[Event], Holidays[Event]))</f>
        <v>1</v>
      </c>
      <c r="C25" s="324">
        <f t="shared" si="3"/>
        <v>45795</v>
      </c>
      <c r="D25" s="325"/>
      <c r="E25" s="326"/>
      <c r="F25" s="327"/>
      <c r="G25" s="326"/>
      <c r="H25" s="328" t="str">
        <f>IF(_xlfn.XLOOKUP(TimeSheet_May[[#This Row],[Date(s)]],Holidays[Date],Holidays[Event])=0,"",_xlfn.XLOOKUP(TimeSheet_May[[#This Row],[Date(s)]],Holidays[Date],Holidays[Event]))</f>
        <v/>
      </c>
      <c r="I25" s="329"/>
      <c r="J25" s="134">
        <f t="shared" si="0"/>
        <v>0</v>
      </c>
      <c r="K25" s="197">
        <f t="shared" si="1"/>
        <v>0</v>
      </c>
      <c r="L25" s="175">
        <f t="shared" si="2"/>
        <v>0</v>
      </c>
    </row>
    <row r="26" spans="1:12" ht="19.899999999999999" customHeight="1" x14ac:dyDescent="0.2">
      <c r="A26" s="123" t="b">
        <f>ISNA(_xlfn.XLOOKUP(TimeSheet_May[[#This Row],[Note For Other Assigned Duties]],Holidays[Event], Holidays[Event]))</f>
        <v>0</v>
      </c>
      <c r="C26" s="324">
        <f t="shared" si="3"/>
        <v>45796</v>
      </c>
      <c r="D26" s="325"/>
      <c r="E26" s="326"/>
      <c r="F26" s="327"/>
      <c r="G26" s="326"/>
      <c r="H26" s="328" t="str">
        <f>IF(_xlfn.XLOOKUP(TimeSheet_May[[#This Row],[Date(s)]],Holidays[Date],Holidays[Event])=0,"",_xlfn.XLOOKUP(TimeSheet_May[[#This Row],[Date(s)]],Holidays[Date],Holidays[Event]))</f>
        <v>Victoria Day</v>
      </c>
      <c r="I26" s="329"/>
      <c r="J26" s="134">
        <f t="shared" si="0"/>
        <v>0</v>
      </c>
      <c r="K26" s="197">
        <f t="shared" si="1"/>
        <v>0</v>
      </c>
      <c r="L26" s="175">
        <f t="shared" si="2"/>
        <v>0</v>
      </c>
    </row>
    <row r="27" spans="1:12" ht="19.899999999999999" customHeight="1" x14ac:dyDescent="0.2">
      <c r="A27" s="123" t="b">
        <f>ISNA(_xlfn.XLOOKUP(TimeSheet_May[[#This Row],[Note For Other Assigned Duties]],Holidays[Event], Holidays[Event]))</f>
        <v>1</v>
      </c>
      <c r="C27" s="324">
        <f t="shared" si="3"/>
        <v>45797</v>
      </c>
      <c r="D27" s="325"/>
      <c r="E27" s="326"/>
      <c r="F27" s="327"/>
      <c r="G27" s="326"/>
      <c r="H27" s="328" t="str">
        <f>IF(_xlfn.XLOOKUP(TimeSheet_May[[#This Row],[Date(s)]],Holidays[Date],Holidays[Event])=0,"",_xlfn.XLOOKUP(TimeSheet_May[[#This Row],[Date(s)]],Holidays[Date],Holidays[Event]))</f>
        <v/>
      </c>
      <c r="I27" s="329"/>
      <c r="J27" s="134">
        <f t="shared" si="0"/>
        <v>0</v>
      </c>
      <c r="K27" s="197">
        <f t="shared" si="1"/>
        <v>0</v>
      </c>
      <c r="L27" s="175">
        <f t="shared" si="2"/>
        <v>0</v>
      </c>
    </row>
    <row r="28" spans="1:12" ht="19.899999999999999" customHeight="1" x14ac:dyDescent="0.2">
      <c r="A28" s="123" t="b">
        <f>ISNA(_xlfn.XLOOKUP(TimeSheet_May[[#This Row],[Note For Other Assigned Duties]],Holidays[Event], Holidays[Event]))</f>
        <v>1</v>
      </c>
      <c r="C28" s="324">
        <f t="shared" si="3"/>
        <v>45798</v>
      </c>
      <c r="D28" s="325"/>
      <c r="E28" s="326"/>
      <c r="F28" s="327"/>
      <c r="G28" s="326"/>
      <c r="H28" s="328" t="str">
        <f>IF(_xlfn.XLOOKUP(TimeSheet_May[[#This Row],[Date(s)]],Holidays[Date],Holidays[Event])=0,"",_xlfn.XLOOKUP(TimeSheet_May[[#This Row],[Date(s)]],Holidays[Date],Holidays[Event]))</f>
        <v/>
      </c>
      <c r="I28" s="329"/>
      <c r="J28" s="134">
        <f t="shared" si="0"/>
        <v>0</v>
      </c>
      <c r="K28" s="197">
        <f t="shared" si="1"/>
        <v>0</v>
      </c>
      <c r="L28" s="175">
        <f t="shared" si="2"/>
        <v>0</v>
      </c>
    </row>
    <row r="29" spans="1:12" ht="19.899999999999999" customHeight="1" x14ac:dyDescent="0.2">
      <c r="A29" s="123" t="b">
        <f>ISNA(_xlfn.XLOOKUP(TimeSheet_May[[#This Row],[Note For Other Assigned Duties]],Holidays[Event], Holidays[Event]))</f>
        <v>1</v>
      </c>
      <c r="C29" s="324">
        <f t="shared" si="3"/>
        <v>45799</v>
      </c>
      <c r="D29" s="325"/>
      <c r="E29" s="326"/>
      <c r="F29" s="327"/>
      <c r="G29" s="326"/>
      <c r="H29" s="328" t="str">
        <f>IF(_xlfn.XLOOKUP(TimeSheet_May[[#This Row],[Date(s)]],Holidays[Date],Holidays[Event])=0,"",_xlfn.XLOOKUP(TimeSheet_May[[#This Row],[Date(s)]],Holidays[Date],Holidays[Event]))</f>
        <v/>
      </c>
      <c r="I29" s="329"/>
      <c r="J29" s="134">
        <f t="shared" si="0"/>
        <v>0</v>
      </c>
      <c r="K29" s="197">
        <f t="shared" si="1"/>
        <v>0</v>
      </c>
      <c r="L29" s="175">
        <f t="shared" si="2"/>
        <v>0</v>
      </c>
    </row>
    <row r="30" spans="1:12" ht="19.899999999999999" customHeight="1" x14ac:dyDescent="0.2">
      <c r="A30" s="123" t="b">
        <f>ISNA(_xlfn.XLOOKUP(TimeSheet_May[[#This Row],[Note For Other Assigned Duties]],Holidays[Event], Holidays[Event]))</f>
        <v>1</v>
      </c>
      <c r="C30" s="324">
        <f t="shared" si="3"/>
        <v>45800</v>
      </c>
      <c r="D30" s="325"/>
      <c r="E30" s="326"/>
      <c r="F30" s="327"/>
      <c r="G30" s="326"/>
      <c r="H30" s="328" t="str">
        <f>IF(_xlfn.XLOOKUP(TimeSheet_May[[#This Row],[Date(s)]],Holidays[Date],Holidays[Event])=0,"",_xlfn.XLOOKUP(TimeSheet_May[[#This Row],[Date(s)]],Holidays[Date],Holidays[Event]))</f>
        <v/>
      </c>
      <c r="I30" s="329"/>
      <c r="J30" s="134">
        <f t="shared" si="0"/>
        <v>0</v>
      </c>
      <c r="K30" s="197">
        <f t="shared" si="1"/>
        <v>0</v>
      </c>
      <c r="L30" s="175">
        <f t="shared" si="2"/>
        <v>0</v>
      </c>
    </row>
    <row r="31" spans="1:12" ht="19.899999999999999" customHeight="1" x14ac:dyDescent="0.2">
      <c r="A31" s="123" t="b">
        <f>ISNA(_xlfn.XLOOKUP(TimeSheet_May[[#This Row],[Note For Other Assigned Duties]],Holidays[Event], Holidays[Event]))</f>
        <v>1</v>
      </c>
      <c r="C31" s="324">
        <f t="shared" si="3"/>
        <v>45801</v>
      </c>
      <c r="D31" s="325"/>
      <c r="E31" s="326"/>
      <c r="F31" s="327"/>
      <c r="G31" s="326"/>
      <c r="H31" s="328" t="str">
        <f>IF(_xlfn.XLOOKUP(TimeSheet_May[[#This Row],[Date(s)]],Holidays[Date],Holidays[Event])=0,"",_xlfn.XLOOKUP(TimeSheet_May[[#This Row],[Date(s)]],Holidays[Date],Holidays[Event]))</f>
        <v/>
      </c>
      <c r="I31" s="329"/>
      <c r="J31" s="134">
        <f t="shared" si="0"/>
        <v>0</v>
      </c>
      <c r="K31" s="197">
        <f t="shared" si="1"/>
        <v>0</v>
      </c>
      <c r="L31" s="175">
        <f t="shared" si="2"/>
        <v>0</v>
      </c>
    </row>
    <row r="32" spans="1:12" ht="19.899999999999999" customHeight="1" x14ac:dyDescent="0.2">
      <c r="A32" s="123" t="b">
        <f>ISNA(_xlfn.XLOOKUP(TimeSheet_May[[#This Row],[Note For Other Assigned Duties]],Holidays[Event], Holidays[Event]))</f>
        <v>1</v>
      </c>
      <c r="C32" s="324">
        <f t="shared" si="3"/>
        <v>45802</v>
      </c>
      <c r="D32" s="325"/>
      <c r="E32" s="326"/>
      <c r="F32" s="327"/>
      <c r="G32" s="326"/>
      <c r="H32" s="328" t="str">
        <f>IF(_xlfn.XLOOKUP(TimeSheet_May[[#This Row],[Date(s)]],Holidays[Date],Holidays[Event])=0,"",_xlfn.XLOOKUP(TimeSheet_May[[#This Row],[Date(s)]],Holidays[Date],Holidays[Event]))</f>
        <v/>
      </c>
      <c r="I32" s="329"/>
      <c r="J32" s="134">
        <f t="shared" si="0"/>
        <v>0</v>
      </c>
      <c r="K32" s="197">
        <f t="shared" si="1"/>
        <v>0</v>
      </c>
      <c r="L32" s="175">
        <f t="shared" si="2"/>
        <v>0</v>
      </c>
    </row>
    <row r="33" spans="1:12" ht="19.899999999999999" customHeight="1" x14ac:dyDescent="0.2">
      <c r="A33" s="123" t="b">
        <f>ISNA(_xlfn.XLOOKUP(TimeSheet_May[[#This Row],[Note For Other Assigned Duties]],Holidays[Event], Holidays[Event]))</f>
        <v>1</v>
      </c>
      <c r="C33" s="324">
        <f t="shared" si="3"/>
        <v>45803</v>
      </c>
      <c r="D33" s="325"/>
      <c r="E33" s="326"/>
      <c r="F33" s="327"/>
      <c r="G33" s="326"/>
      <c r="H33" s="328" t="str">
        <f>IF(_xlfn.XLOOKUP(TimeSheet_May[[#This Row],[Date(s)]],Holidays[Date],Holidays[Event])=0,"",_xlfn.XLOOKUP(TimeSheet_May[[#This Row],[Date(s)]],Holidays[Date],Holidays[Event]))</f>
        <v/>
      </c>
      <c r="I33" s="329"/>
      <c r="J33" s="134">
        <f t="shared" si="0"/>
        <v>0</v>
      </c>
      <c r="K33" s="197">
        <f t="shared" si="1"/>
        <v>0</v>
      </c>
      <c r="L33" s="175">
        <f t="shared" si="2"/>
        <v>0</v>
      </c>
    </row>
    <row r="34" spans="1:12" ht="19.899999999999999" customHeight="1" x14ac:dyDescent="0.2">
      <c r="A34" s="123" t="b">
        <f>ISNA(_xlfn.XLOOKUP(TimeSheet_May[[#This Row],[Note For Other Assigned Duties]],Holidays[Event], Holidays[Event]))</f>
        <v>1</v>
      </c>
      <c r="C34" s="324">
        <f t="shared" si="3"/>
        <v>45804</v>
      </c>
      <c r="D34" s="325"/>
      <c r="E34" s="326"/>
      <c r="F34" s="327"/>
      <c r="G34" s="326"/>
      <c r="H34" s="328" t="str">
        <f>IF(_xlfn.XLOOKUP(TimeSheet_May[[#This Row],[Date(s)]],Holidays[Date],Holidays[Event])=0,"",_xlfn.XLOOKUP(TimeSheet_May[[#This Row],[Date(s)]],Holidays[Date],Holidays[Event]))</f>
        <v/>
      </c>
      <c r="I34" s="329"/>
      <c r="J34" s="134">
        <f t="shared" si="0"/>
        <v>0</v>
      </c>
      <c r="K34" s="197">
        <f t="shared" si="1"/>
        <v>0</v>
      </c>
      <c r="L34" s="175">
        <f t="shared" si="2"/>
        <v>0</v>
      </c>
    </row>
    <row r="35" spans="1:12" ht="19.899999999999999" customHeight="1" x14ac:dyDescent="0.2">
      <c r="A35" s="123" t="b">
        <f>ISNA(_xlfn.XLOOKUP(TimeSheet_May[[#This Row],[Note For Other Assigned Duties]],Holidays[Event], Holidays[Event]))</f>
        <v>1</v>
      </c>
      <c r="C35" s="324">
        <f t="shared" si="3"/>
        <v>45805</v>
      </c>
      <c r="D35" s="325"/>
      <c r="E35" s="326"/>
      <c r="F35" s="327"/>
      <c r="G35" s="326"/>
      <c r="H35" s="328" t="str">
        <f>IF(_xlfn.XLOOKUP(TimeSheet_May[[#This Row],[Date(s)]],Holidays[Date],Holidays[Event])=0,"",_xlfn.XLOOKUP(TimeSheet_May[[#This Row],[Date(s)]],Holidays[Date],Holidays[Event]))</f>
        <v/>
      </c>
      <c r="I35" s="329"/>
      <c r="J35" s="160">
        <f t="shared" si="0"/>
        <v>0</v>
      </c>
      <c r="K35" s="197">
        <f t="shared" si="1"/>
        <v>0</v>
      </c>
      <c r="L35" s="175">
        <f t="shared" si="2"/>
        <v>0</v>
      </c>
    </row>
    <row r="36" spans="1:12" ht="19.899999999999999" customHeight="1" x14ac:dyDescent="0.2">
      <c r="A36" s="123" t="b">
        <f>ISNA(_xlfn.XLOOKUP(TimeSheet_May[[#This Row],[Note For Other Assigned Duties]],Holidays[Event], Holidays[Event]))</f>
        <v>1</v>
      </c>
      <c r="C36" s="324">
        <f t="shared" si="3"/>
        <v>45806</v>
      </c>
      <c r="D36" s="325"/>
      <c r="E36" s="326"/>
      <c r="F36" s="327"/>
      <c r="G36" s="326"/>
      <c r="H36" s="328" t="str">
        <f>IF(_xlfn.XLOOKUP(TimeSheet_May[[#This Row],[Date(s)]],Holidays[Date],Holidays[Event])=0,"",_xlfn.XLOOKUP(TimeSheet_May[[#This Row],[Date(s)]],Holidays[Date],Holidays[Event]))</f>
        <v/>
      </c>
      <c r="I36" s="329"/>
      <c r="J36" s="160">
        <f t="shared" si="0"/>
        <v>0</v>
      </c>
      <c r="K36" s="197">
        <f t="shared" si="1"/>
        <v>0</v>
      </c>
      <c r="L36" s="175">
        <f t="shared" si="2"/>
        <v>0</v>
      </c>
    </row>
    <row r="37" spans="1:12" ht="19.899999999999999" customHeight="1" x14ac:dyDescent="0.2">
      <c r="A37" s="123" t="b">
        <f>ISNA(_xlfn.XLOOKUP(TimeSheet_May[[#This Row],[Note For Other Assigned Duties]],Holidays[Event], Holidays[Event]))</f>
        <v>1</v>
      </c>
      <c r="C37" s="324">
        <f t="shared" si="3"/>
        <v>45807</v>
      </c>
      <c r="D37" s="325"/>
      <c r="E37" s="326"/>
      <c r="F37" s="327"/>
      <c r="G37" s="326"/>
      <c r="H37" s="328" t="str">
        <f>IF(_xlfn.XLOOKUP(TimeSheet_May[[#This Row],[Date(s)]],Holidays[Date],Holidays[Event])=0,"",_xlfn.XLOOKUP(TimeSheet_May[[#This Row],[Date(s)]],Holidays[Date],Holidays[Event]))</f>
        <v/>
      </c>
      <c r="I37" s="329"/>
      <c r="J37" s="160">
        <f t="shared" si="0"/>
        <v>0</v>
      </c>
      <c r="K37" s="197">
        <f t="shared" si="1"/>
        <v>0</v>
      </c>
      <c r="L37" s="178">
        <f t="shared" si="2"/>
        <v>0</v>
      </c>
    </row>
    <row r="38" spans="1:12" ht="19.899999999999999" customHeight="1" thickBot="1" x14ac:dyDescent="0.25">
      <c r="A38" s="123" t="b">
        <f>ISNA(_xlfn.XLOOKUP(TimeSheet_May[[#This Row],[Note For Other Assigned Duties]],Holidays[Event], Holidays[Event]))</f>
        <v>1</v>
      </c>
      <c r="C38" s="333">
        <f t="shared" si="3"/>
        <v>45808</v>
      </c>
      <c r="D38" s="334"/>
      <c r="E38" s="335"/>
      <c r="F38" s="336"/>
      <c r="G38" s="335"/>
      <c r="H38" s="337" t="str">
        <f>IF(_xlfn.XLOOKUP(TimeSheet_May[[#This Row],[Date(s)]],Holidays[Date],Holidays[Event])=0,"",_xlfn.XLOOKUP(TimeSheet_May[[#This Row],[Date(s)]],Holidays[Date],Holidays[Event]))</f>
        <v/>
      </c>
      <c r="I38" s="338"/>
      <c r="J38" s="159">
        <f t="shared" si="0"/>
        <v>0</v>
      </c>
      <c r="K38" s="198">
        <f t="shared" si="1"/>
        <v>0</v>
      </c>
      <c r="L38" s="179">
        <f t="shared" si="2"/>
        <v>0</v>
      </c>
    </row>
    <row r="39" spans="1:12" ht="20.25" customHeight="1" thickTop="1" x14ac:dyDescent="0.2"/>
  </sheetData>
  <sheetProtection algorithmName="SHA-512" hashValue="UvNqT5KJpt5bJgOnF1p+WNs2KJYg6XwsA9ZiRg7TMjLsbIXLbhbrxfU6q97D23DbrpTarp+QeIOtfM1/Ed8bsg==" saltValue="3ndUhDhqJDrmLL/UM22EEw=="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8">
    <cfRule type="expression" dxfId="2" priority="1">
      <formula>OR(IF(WEEKDAY($C8)=1,1),IF(WEEKDAY($C8)=7,1),IF($A8=FALSE,1))</formula>
    </cfRule>
  </conditionalFormatting>
  <dataValidations count="19">
    <dataValidation allowBlank="1" showInputMessage="1" showErrorMessage="1" prompt="adsfa" sqref="I2" xr:uid="{00000000-0002-0000-1700-000000000000}"/>
    <dataValidation allowBlank="1" showInputMessage="1" showErrorMessage="1" prompt="Total Assignable Hours Worked to date are automatically calculated in cell below" sqref="J4 F5" xr:uid="{00000000-0002-0000-1700-000001000000}"/>
    <dataValidation allowBlank="1" showInputMessage="1" showErrorMessage="1" prompt="Total Assignable Hours Worked to date automatically calculated in this cell." sqref="F6 J6" xr:uid="{00000000-0002-0000-1700-000002000000}"/>
    <dataValidation allowBlank="1" showInputMessage="1" showErrorMessage="1" prompt="Assigned Hours Worked are automatically calculated in this column under this heading." sqref="K7:L7" xr:uid="{00000000-0002-0000-1700-000003000000}"/>
    <dataValidation allowBlank="1" showInputMessage="1" showErrorMessage="1" prompt="Enter Assigned Time After School in this column under this heading." sqref="I7 J8:J34" xr:uid="{00000000-0002-0000-1700-000004000000}"/>
    <dataValidation allowBlank="1" showInputMessage="1" showErrorMessage="1" prompt="Enter Date in this column under this heading. Use heading filters to find specific entries" sqref="C7" xr:uid="{00000000-0002-0000-1700-000005000000}"/>
    <dataValidation allowBlank="1" showInputMessage="1" showErrorMessage="1" prompt="Total Hours Worked are automatically calculated in this cell" sqref="D6:E6" xr:uid="{00000000-0002-0000-1700-000006000000}"/>
    <dataValidation allowBlank="1" showInputMessage="1" showErrorMessage="1" prompt="Enter Total Work Week Hours in this cell" sqref="C6" xr:uid="{00000000-0002-0000-1700-000007000000}"/>
    <dataValidation allowBlank="1" showInputMessage="1" showErrorMessage="1" prompt="Regular Hours are automatically calculated in cell below" sqref="D5" xr:uid="{00000000-0002-0000-1700-000008000000}"/>
    <dataValidation allowBlank="1" showInputMessage="1" showErrorMessage="1" prompt="Total Assignable Hours Worked are automatically calculated in cell below" sqref="E5" xr:uid="{00000000-0002-0000-1700-000009000000}"/>
    <dataValidation allowBlank="1" showInputMessage="1" showErrorMessage="1" prompt="Enter Total Assignable Hours in cell below" sqref="C5" xr:uid="{00000000-0002-0000-1700-00000A000000}"/>
    <dataValidation allowBlank="1" showInputMessage="1" showErrorMessage="1" prompt="Enter School Name in this cell" sqref="D3" xr:uid="{00000000-0002-0000-1700-00000B000000}"/>
    <dataValidation allowBlank="1" showInputMessage="1" showErrorMessage="1" prompt="Enter School Name in cell to the right" sqref="C3" xr:uid="{00000000-0002-0000-1700-00000C000000}"/>
    <dataValidation allowBlank="1" showInputMessage="1" showErrorMessage="1" prompt="Enter Teacher's FTE in this cell" sqref="E2" xr:uid="{00000000-0002-0000-1700-00000D000000}"/>
    <dataValidation allowBlank="1" showInputMessage="1" showErrorMessage="1" prompt="Enter Teacher Name in this cell" sqref="D2" xr:uid="{00000000-0002-0000-1700-00000E000000}"/>
    <dataValidation allowBlank="1" showInputMessage="1" showErrorMessage="1" prompt="Enter Teacher Name and FTE in cells to the right" sqref="C2" xr:uid="{00000000-0002-0000-1700-00000F000000}"/>
    <dataValidation allowBlank="1" showInputMessage="1" showErrorMessage="1" prompt="Enter Teacher and School details in cells below" sqref="C1" xr:uid="{00000000-0002-0000-17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1700-000011000000}"/>
    <dataValidation allowBlank="1" showErrorMessage="1" sqref="B2:B1048576 G5:H6 D8:G38 K38:R38 G2:H3 O1:P2 N10:R37 M1:M6 D39:XFD1048576 Q7:R9 J35:J38 Q1:XFD6 S7:XFD38 N5:O7 K8:M37 P3:P7 J2 C8:C1048576" xr:uid="{00000000-0002-0000-1700-000012000000}"/>
  </dataValidations>
  <hyperlinks>
    <hyperlink ref="K2" location="'Mon-Day 1-S1'!Print_Titles" display="MON | Day 1 - Sem 1" xr:uid="{00000000-0004-0000-1700-000000000000}"/>
    <hyperlink ref="K3" location="'Tue-Day 2-S1'!Print_Titles" display="TUE | Day 2 - Sem 1" xr:uid="{00000000-0004-0000-1700-000001000000}"/>
    <hyperlink ref="K4" location="'Wed-Day 3-S1'!Print_Titles" display="WED | Day 3 - Sem 1" xr:uid="{00000000-0004-0000-1700-000002000000}"/>
    <hyperlink ref="K5" location="'Thu-Day 4-S1'!Print_Titles" display="THU | Day 4 - Sem 1" xr:uid="{00000000-0004-0000-1700-000003000000}"/>
    <hyperlink ref="K6" location="'Fri-Day 5-S1'!Print_Titles" display="FRI | Day 5 - Sem 1" xr:uid="{00000000-0004-0000-1700-000004000000}"/>
    <hyperlink ref="N2" location="'Day 6'!A1" display="Day 6 - Sem 1" xr:uid="{00000000-0004-0000-1700-000005000000}"/>
    <hyperlink ref="N3" location="'Early Dismissal 1'!A1" display="Early Out 1 - Sem 1" xr:uid="{00000000-0004-0000-1700-000006000000}"/>
    <hyperlink ref="N4" location="'Early Dismissal 2'!A1" display="Early Out 2 - Sem 1" xr:uid="{00000000-0004-0000-1700-000007000000}"/>
    <hyperlink ref="K2:L2" location="'Mon-Day 1'!A1" display="MON | Day 1 - Sem 1" xr:uid="{00000000-0004-0000-1700-000008000000}"/>
    <hyperlink ref="K3:L3" location="'Tue-Day 2'!A1" display="TUE | Day 2 - Sem 1" xr:uid="{00000000-0004-0000-1700-000009000000}"/>
    <hyperlink ref="K4:L4" location="'Wed-Day 3'!A1" display="WED | Day 3 - Sem 1" xr:uid="{00000000-0004-0000-1700-00000A000000}"/>
    <hyperlink ref="K5:L5" location="'Thu-Day 4'!A1" display="THU | Day 4 - Sem 1" xr:uid="{00000000-0004-0000-1700-00000B000000}"/>
    <hyperlink ref="K6:L6" location="'Fri-Day 5'!A1" display="FRI | Day 5 - Sem 1" xr:uid="{00000000-0004-0000-1700-00000C000000}"/>
  </hyperlinks>
  <printOptions horizontalCentered="1"/>
  <pageMargins left="0.25" right="0.25" top="0.75" bottom="0.75" header="0.3" footer="0.3"/>
  <pageSetup scale="45"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40834817-CCF0-417E-9DE3-63CCF7211187}">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8838BB82-CBCB-4D22-B5F4-E447773ADE69}">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theme="4"/>
    <pageSetUpPr fitToPage="1"/>
  </sheetPr>
  <dimension ref="A1:P38"/>
  <sheetViews>
    <sheetView showGridLines="0" zoomScale="75" zoomScaleNormal="75" zoomScalePageLayoutView="75" workbookViewId="0">
      <pane xSplit="15" ySplit="7" topLeftCell="P8" activePane="bottomRight" state="frozen"/>
      <selection activeCell="H15" sqref="H15"/>
      <selection pane="topRight" activeCell="H15" sqref="H15"/>
      <selection pane="bottomLeft" activeCell="H15" sqref="H15"/>
      <selection pane="bottomRight" activeCell="H15" sqref="H15"/>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875" style="123" customWidth="1"/>
    <col min="9" max="9" width="15.875" style="123" customWidth="1"/>
    <col min="10" max="10" width="16.875" style="157" customWidth="1"/>
    <col min="11" max="11" width="12.125" style="123" customWidth="1"/>
    <col min="12" max="12" width="20.62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80</v>
      </c>
      <c r="D1" s="564"/>
      <c r="E1" s="564"/>
      <c r="F1" s="564"/>
      <c r="G1" s="564"/>
      <c r="H1" s="564"/>
      <c r="I1" s="564"/>
      <c r="J1" s="565"/>
      <c r="K1" s="536" t="s">
        <v>20</v>
      </c>
      <c r="L1" s="537"/>
      <c r="M1" s="156" t="s">
        <v>17</v>
      </c>
      <c r="N1" s="106" t="s">
        <v>20</v>
      </c>
      <c r="O1" s="156" t="s">
        <v>17</v>
      </c>
      <c r="P1" s="136"/>
    </row>
    <row r="2" spans="1:16" ht="47.2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51"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May!C6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345">
        <f>SUM(J8:J37)/60</f>
        <v>0</v>
      </c>
      <c r="E6" s="346">
        <f>SUM(L8:L37)</f>
        <v>0</v>
      </c>
      <c r="F6" s="122">
        <f>May!F6+E6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5" x14ac:dyDescent="0.2">
      <c r="A8" s="123" t="b">
        <f>ISNA(_xlfn.XLOOKUP(TimeSheet_June[[#This Row],[Note For Other Assigned Duties]],Holidays[Event], Holidays[Event]))</f>
        <v>1</v>
      </c>
      <c r="C8" s="324">
        <f>+May!C38+1</f>
        <v>45809</v>
      </c>
      <c r="D8" s="325"/>
      <c r="E8" s="326"/>
      <c r="F8" s="327"/>
      <c r="G8" s="326"/>
      <c r="H8" s="328" t="str">
        <f>IF(_xlfn.XLOOKUP(TimeSheet_June[[#This Row],[Date(s)]],Holidays[Date],Holidays[Event])=0,"",_xlfn.XLOOKUP(TimeSheet_June[[#This Row],[Date(s)]],Holidays[Date],Holidays[Event]))</f>
        <v/>
      </c>
      <c r="I8" s="329"/>
      <c r="J8" s="306">
        <f t="shared" ref="J8:J37" si="0">F8</f>
        <v>0</v>
      </c>
      <c r="K8" s="307">
        <f t="shared" ref="K8:K37" si="1">IFERROR(D8+E8+G8+I8,0)</f>
        <v>0</v>
      </c>
      <c r="L8" s="308">
        <f t="shared" ref="L8:L37" si="2">IFERROR(K8/60,0)</f>
        <v>0</v>
      </c>
    </row>
    <row r="9" spans="1:16" ht="19.5" x14ac:dyDescent="0.2">
      <c r="A9" s="123" t="b">
        <f>ISNA(_xlfn.XLOOKUP(TimeSheet_June[[#This Row],[Note For Other Assigned Duties]],Holidays[Event], Holidays[Event]))</f>
        <v>1</v>
      </c>
      <c r="C9" s="324">
        <f>+C8+1</f>
        <v>45810</v>
      </c>
      <c r="D9" s="325"/>
      <c r="E9" s="326"/>
      <c r="F9" s="327"/>
      <c r="G9" s="326"/>
      <c r="H9" s="328" t="str">
        <f>IF(_xlfn.XLOOKUP(TimeSheet_June[[#This Row],[Date(s)]],Holidays[Date],Holidays[Event])=0,"",_xlfn.XLOOKUP(TimeSheet_June[[#This Row],[Date(s)]],Holidays[Date],Holidays[Event]))</f>
        <v/>
      </c>
      <c r="I9" s="329"/>
      <c r="J9" s="306">
        <f t="shared" si="0"/>
        <v>0</v>
      </c>
      <c r="K9" s="307">
        <f t="shared" si="1"/>
        <v>0</v>
      </c>
      <c r="L9" s="308">
        <f t="shared" si="2"/>
        <v>0</v>
      </c>
    </row>
    <row r="10" spans="1:16" ht="19.5" x14ac:dyDescent="0.2">
      <c r="A10" s="123" t="b">
        <f>ISNA(_xlfn.XLOOKUP(TimeSheet_June[[#This Row],[Note For Other Assigned Duties]],Holidays[Event], Holidays[Event]))</f>
        <v>1</v>
      </c>
      <c r="C10" s="324">
        <f t="shared" ref="C10:C37" si="3">+C9+1</f>
        <v>45811</v>
      </c>
      <c r="D10" s="325"/>
      <c r="E10" s="326"/>
      <c r="F10" s="327"/>
      <c r="G10" s="326"/>
      <c r="H10" s="328" t="str">
        <f>IF(_xlfn.XLOOKUP(TimeSheet_June[[#This Row],[Date(s)]],Holidays[Date],Holidays[Event])=0,"",_xlfn.XLOOKUP(TimeSheet_June[[#This Row],[Date(s)]],Holidays[Date],Holidays[Event]))</f>
        <v/>
      </c>
      <c r="I10" s="329"/>
      <c r="J10" s="306">
        <f t="shared" si="0"/>
        <v>0</v>
      </c>
      <c r="K10" s="307">
        <f t="shared" si="1"/>
        <v>0</v>
      </c>
      <c r="L10" s="308">
        <f t="shared" si="2"/>
        <v>0</v>
      </c>
    </row>
    <row r="11" spans="1:16" ht="19.5" x14ac:dyDescent="0.2">
      <c r="A11" s="123" t="b">
        <f>ISNA(_xlfn.XLOOKUP(TimeSheet_June[[#This Row],[Note For Other Assigned Duties]],Holidays[Event], Holidays[Event]))</f>
        <v>1</v>
      </c>
      <c r="C11" s="324">
        <f t="shared" si="3"/>
        <v>45812</v>
      </c>
      <c r="D11" s="325"/>
      <c r="E11" s="326"/>
      <c r="F11" s="327"/>
      <c r="G11" s="326"/>
      <c r="H11" s="328" t="str">
        <f>IF(_xlfn.XLOOKUP(TimeSheet_June[[#This Row],[Date(s)]],Holidays[Date],Holidays[Event])=0,"",_xlfn.XLOOKUP(TimeSheet_June[[#This Row],[Date(s)]],Holidays[Date],Holidays[Event]))</f>
        <v/>
      </c>
      <c r="I11" s="329"/>
      <c r="J11" s="306">
        <f t="shared" si="0"/>
        <v>0</v>
      </c>
      <c r="K11" s="307">
        <f t="shared" si="1"/>
        <v>0</v>
      </c>
      <c r="L11" s="308">
        <f t="shared" si="2"/>
        <v>0</v>
      </c>
    </row>
    <row r="12" spans="1:16" ht="19.5" x14ac:dyDescent="0.2">
      <c r="A12" s="123" t="b">
        <f>ISNA(_xlfn.XLOOKUP(TimeSheet_June[[#This Row],[Note For Other Assigned Duties]],Holidays[Event], Holidays[Event]))</f>
        <v>1</v>
      </c>
      <c r="C12" s="324">
        <f t="shared" si="3"/>
        <v>45813</v>
      </c>
      <c r="D12" s="325"/>
      <c r="E12" s="326"/>
      <c r="F12" s="327"/>
      <c r="G12" s="326"/>
      <c r="H12" s="328" t="str">
        <f>IF(_xlfn.XLOOKUP(TimeSheet_June[[#This Row],[Date(s)]],Holidays[Date],Holidays[Event])=0,"",_xlfn.XLOOKUP(TimeSheet_June[[#This Row],[Date(s)]],Holidays[Date],Holidays[Event]))</f>
        <v/>
      </c>
      <c r="I12" s="329"/>
      <c r="J12" s="306">
        <f t="shared" si="0"/>
        <v>0</v>
      </c>
      <c r="K12" s="307">
        <f t="shared" si="1"/>
        <v>0</v>
      </c>
      <c r="L12" s="308">
        <f t="shared" si="2"/>
        <v>0</v>
      </c>
    </row>
    <row r="13" spans="1:16" ht="19.5" x14ac:dyDescent="0.2">
      <c r="A13" s="123" t="b">
        <f>ISNA(_xlfn.XLOOKUP(TimeSheet_June[[#This Row],[Note For Other Assigned Duties]],Holidays[Event], Holidays[Event]))</f>
        <v>1</v>
      </c>
      <c r="C13" s="324">
        <f t="shared" si="3"/>
        <v>45814</v>
      </c>
      <c r="D13" s="325"/>
      <c r="E13" s="326"/>
      <c r="F13" s="327"/>
      <c r="G13" s="326"/>
      <c r="H13" s="328" t="str">
        <f>IF(_xlfn.XLOOKUP(TimeSheet_June[[#This Row],[Date(s)]],Holidays[Date],Holidays[Event])=0,"",_xlfn.XLOOKUP(TimeSheet_June[[#This Row],[Date(s)]],Holidays[Date],Holidays[Event]))</f>
        <v/>
      </c>
      <c r="I13" s="329"/>
      <c r="J13" s="306">
        <f t="shared" si="0"/>
        <v>0</v>
      </c>
      <c r="K13" s="307">
        <f t="shared" si="1"/>
        <v>0</v>
      </c>
      <c r="L13" s="308">
        <f t="shared" si="2"/>
        <v>0</v>
      </c>
    </row>
    <row r="14" spans="1:16" ht="19.5" x14ac:dyDescent="0.2">
      <c r="A14" s="123" t="b">
        <f>ISNA(_xlfn.XLOOKUP(TimeSheet_June[[#This Row],[Note For Other Assigned Duties]],Holidays[Event], Holidays[Event]))</f>
        <v>1</v>
      </c>
      <c r="C14" s="324">
        <f t="shared" si="3"/>
        <v>45815</v>
      </c>
      <c r="D14" s="325"/>
      <c r="E14" s="326"/>
      <c r="F14" s="327"/>
      <c r="G14" s="326"/>
      <c r="H14" s="328" t="str">
        <f>IF(_xlfn.XLOOKUP(TimeSheet_June[[#This Row],[Date(s)]],Holidays[Date],Holidays[Event])=0,"",_xlfn.XLOOKUP(TimeSheet_June[[#This Row],[Date(s)]],Holidays[Date],Holidays[Event]))</f>
        <v/>
      </c>
      <c r="I14" s="329"/>
      <c r="J14" s="306">
        <f t="shared" si="0"/>
        <v>0</v>
      </c>
      <c r="K14" s="307">
        <f t="shared" si="1"/>
        <v>0</v>
      </c>
      <c r="L14" s="308">
        <f t="shared" si="2"/>
        <v>0</v>
      </c>
    </row>
    <row r="15" spans="1:16" ht="19.5" x14ac:dyDescent="0.2">
      <c r="A15" s="123" t="b">
        <f>ISNA(_xlfn.XLOOKUP(TimeSheet_June[[#This Row],[Note For Other Assigned Duties]],Holidays[Event], Holidays[Event]))</f>
        <v>1</v>
      </c>
      <c r="C15" s="324">
        <f t="shared" si="3"/>
        <v>45816</v>
      </c>
      <c r="D15" s="325"/>
      <c r="E15" s="326"/>
      <c r="F15" s="327"/>
      <c r="G15" s="326"/>
      <c r="H15" s="328" t="str">
        <f>IF(_xlfn.XLOOKUP(TimeSheet_June[[#This Row],[Date(s)]],Holidays[Date],Holidays[Event])=0,"",_xlfn.XLOOKUP(TimeSheet_June[[#This Row],[Date(s)]],Holidays[Date],Holidays[Event]))</f>
        <v/>
      </c>
      <c r="I15" s="329"/>
      <c r="J15" s="306">
        <f t="shared" si="0"/>
        <v>0</v>
      </c>
      <c r="K15" s="307">
        <f t="shared" si="1"/>
        <v>0</v>
      </c>
      <c r="L15" s="308">
        <f t="shared" si="2"/>
        <v>0</v>
      </c>
    </row>
    <row r="16" spans="1:16" ht="19.5" x14ac:dyDescent="0.2">
      <c r="A16" s="123" t="b">
        <f>ISNA(_xlfn.XLOOKUP(TimeSheet_June[[#This Row],[Note For Other Assigned Duties]],Holidays[Event], Holidays[Event]))</f>
        <v>1</v>
      </c>
      <c r="C16" s="324">
        <f t="shared" si="3"/>
        <v>45817</v>
      </c>
      <c r="D16" s="325"/>
      <c r="E16" s="326"/>
      <c r="F16" s="327"/>
      <c r="G16" s="326"/>
      <c r="H16" s="328" t="str">
        <f>IF(_xlfn.XLOOKUP(TimeSheet_June[[#This Row],[Date(s)]],Holidays[Date],Holidays[Event])=0,"",_xlfn.XLOOKUP(TimeSheet_June[[#This Row],[Date(s)]],Holidays[Date],Holidays[Event]))</f>
        <v/>
      </c>
      <c r="I16" s="329"/>
      <c r="J16" s="306">
        <f t="shared" si="0"/>
        <v>0</v>
      </c>
      <c r="K16" s="307">
        <f t="shared" si="1"/>
        <v>0</v>
      </c>
      <c r="L16" s="308">
        <f t="shared" si="2"/>
        <v>0</v>
      </c>
    </row>
    <row r="17" spans="1:12" ht="19.5" x14ac:dyDescent="0.2">
      <c r="A17" s="123" t="b">
        <f>ISNA(_xlfn.XLOOKUP(TimeSheet_June[[#This Row],[Note For Other Assigned Duties]],Holidays[Event], Holidays[Event]))</f>
        <v>1</v>
      </c>
      <c r="C17" s="324">
        <f t="shared" si="3"/>
        <v>45818</v>
      </c>
      <c r="D17" s="325"/>
      <c r="E17" s="326"/>
      <c r="F17" s="327"/>
      <c r="G17" s="326"/>
      <c r="H17" s="328" t="str">
        <f>IF(_xlfn.XLOOKUP(TimeSheet_June[[#This Row],[Date(s)]],Holidays[Date],Holidays[Event])=0,"",_xlfn.XLOOKUP(TimeSheet_June[[#This Row],[Date(s)]],Holidays[Date],Holidays[Event]))</f>
        <v/>
      </c>
      <c r="I17" s="329"/>
      <c r="J17" s="306">
        <f t="shared" si="0"/>
        <v>0</v>
      </c>
      <c r="K17" s="307">
        <f t="shared" si="1"/>
        <v>0</v>
      </c>
      <c r="L17" s="308">
        <f t="shared" si="2"/>
        <v>0</v>
      </c>
    </row>
    <row r="18" spans="1:12" ht="19.5" x14ac:dyDescent="0.2">
      <c r="A18" s="123" t="b">
        <f>ISNA(_xlfn.XLOOKUP(TimeSheet_June[[#This Row],[Note For Other Assigned Duties]],Holidays[Event], Holidays[Event]))</f>
        <v>1</v>
      </c>
      <c r="C18" s="324">
        <f t="shared" si="3"/>
        <v>45819</v>
      </c>
      <c r="D18" s="325"/>
      <c r="E18" s="326"/>
      <c r="F18" s="327"/>
      <c r="G18" s="326"/>
      <c r="H18" s="328" t="str">
        <f>IF(_xlfn.XLOOKUP(TimeSheet_June[[#This Row],[Date(s)]],Holidays[Date],Holidays[Event])=0,"",_xlfn.XLOOKUP(TimeSheet_June[[#This Row],[Date(s)]],Holidays[Date],Holidays[Event]))</f>
        <v/>
      </c>
      <c r="I18" s="329"/>
      <c r="J18" s="306">
        <f t="shared" si="0"/>
        <v>0</v>
      </c>
      <c r="K18" s="307">
        <f t="shared" si="1"/>
        <v>0</v>
      </c>
      <c r="L18" s="308">
        <f t="shared" si="2"/>
        <v>0</v>
      </c>
    </row>
    <row r="19" spans="1:12" ht="19.5" x14ac:dyDescent="0.2">
      <c r="A19" s="123" t="b">
        <f>ISNA(_xlfn.XLOOKUP(TimeSheet_June[[#This Row],[Note For Other Assigned Duties]],Holidays[Event], Holidays[Event]))</f>
        <v>1</v>
      </c>
      <c r="C19" s="324">
        <f t="shared" si="3"/>
        <v>45820</v>
      </c>
      <c r="D19" s="325"/>
      <c r="E19" s="326"/>
      <c r="F19" s="327"/>
      <c r="G19" s="326"/>
      <c r="H19" s="328" t="str">
        <f>IF(_xlfn.XLOOKUP(TimeSheet_June[[#This Row],[Date(s)]],Holidays[Date],Holidays[Event])=0,"",_xlfn.XLOOKUP(TimeSheet_June[[#This Row],[Date(s)]],Holidays[Date],Holidays[Event]))</f>
        <v/>
      </c>
      <c r="I19" s="329"/>
      <c r="J19" s="306">
        <f t="shared" si="0"/>
        <v>0</v>
      </c>
      <c r="K19" s="307">
        <f t="shared" si="1"/>
        <v>0</v>
      </c>
      <c r="L19" s="308">
        <f t="shared" si="2"/>
        <v>0</v>
      </c>
    </row>
    <row r="20" spans="1:12" ht="19.5" x14ac:dyDescent="0.2">
      <c r="A20" s="123" t="b">
        <f>ISNA(_xlfn.XLOOKUP(TimeSheet_June[[#This Row],[Note For Other Assigned Duties]],Holidays[Event], Holidays[Event]))</f>
        <v>1</v>
      </c>
      <c r="C20" s="324">
        <f t="shared" si="3"/>
        <v>45821</v>
      </c>
      <c r="D20" s="325"/>
      <c r="E20" s="326"/>
      <c r="F20" s="327"/>
      <c r="G20" s="326"/>
      <c r="H20" s="328" t="str">
        <f>IF(_xlfn.XLOOKUP(TimeSheet_June[[#This Row],[Date(s)]],Holidays[Date],Holidays[Event])=0,"",_xlfn.XLOOKUP(TimeSheet_June[[#This Row],[Date(s)]],Holidays[Date],Holidays[Event]))</f>
        <v/>
      </c>
      <c r="I20" s="329"/>
      <c r="J20" s="306">
        <f t="shared" si="0"/>
        <v>0</v>
      </c>
      <c r="K20" s="307">
        <f t="shared" si="1"/>
        <v>0</v>
      </c>
      <c r="L20" s="308">
        <f t="shared" si="2"/>
        <v>0</v>
      </c>
    </row>
    <row r="21" spans="1:12" ht="19.5" x14ac:dyDescent="0.2">
      <c r="A21" s="123" t="b">
        <f>ISNA(_xlfn.XLOOKUP(TimeSheet_June[[#This Row],[Note For Other Assigned Duties]],Holidays[Event], Holidays[Event]))</f>
        <v>1</v>
      </c>
      <c r="C21" s="324">
        <f>+C20+1</f>
        <v>45822</v>
      </c>
      <c r="D21" s="325"/>
      <c r="E21" s="326"/>
      <c r="F21" s="327"/>
      <c r="G21" s="326"/>
      <c r="H21" s="328" t="str">
        <f>IF(_xlfn.XLOOKUP(TimeSheet_June[[#This Row],[Date(s)]],Holidays[Date],Holidays[Event])=0,"",_xlfn.XLOOKUP(TimeSheet_June[[#This Row],[Date(s)]],Holidays[Date],Holidays[Event]))</f>
        <v/>
      </c>
      <c r="I21" s="329"/>
      <c r="J21" s="306">
        <f t="shared" si="0"/>
        <v>0</v>
      </c>
      <c r="K21" s="307">
        <f t="shared" si="1"/>
        <v>0</v>
      </c>
      <c r="L21" s="308">
        <f t="shared" si="2"/>
        <v>0</v>
      </c>
    </row>
    <row r="22" spans="1:12" ht="19.5" x14ac:dyDescent="0.2">
      <c r="A22" s="123" t="b">
        <f>ISNA(_xlfn.XLOOKUP(TimeSheet_June[[#This Row],[Note For Other Assigned Duties]],Holidays[Event], Holidays[Event]))</f>
        <v>1</v>
      </c>
      <c r="C22" s="324">
        <f t="shared" si="3"/>
        <v>45823</v>
      </c>
      <c r="D22" s="325"/>
      <c r="E22" s="326"/>
      <c r="F22" s="327"/>
      <c r="G22" s="326"/>
      <c r="H22" s="328" t="str">
        <f>IF(_xlfn.XLOOKUP(TimeSheet_June[[#This Row],[Date(s)]],Holidays[Date],Holidays[Event])=0,"",_xlfn.XLOOKUP(TimeSheet_June[[#This Row],[Date(s)]],Holidays[Date],Holidays[Event]))</f>
        <v/>
      </c>
      <c r="I22" s="329"/>
      <c r="J22" s="306">
        <f t="shared" si="0"/>
        <v>0</v>
      </c>
      <c r="K22" s="307">
        <f t="shared" si="1"/>
        <v>0</v>
      </c>
      <c r="L22" s="308">
        <f t="shared" si="2"/>
        <v>0</v>
      </c>
    </row>
    <row r="23" spans="1:12" ht="19.5" x14ac:dyDescent="0.2">
      <c r="A23" s="123" t="b">
        <f>ISNA(_xlfn.XLOOKUP(TimeSheet_June[[#This Row],[Note For Other Assigned Duties]],Holidays[Event], Holidays[Event]))</f>
        <v>1</v>
      </c>
      <c r="C23" s="324">
        <f t="shared" si="3"/>
        <v>45824</v>
      </c>
      <c r="D23" s="325"/>
      <c r="E23" s="326"/>
      <c r="F23" s="327"/>
      <c r="G23" s="326"/>
      <c r="H23" s="328" t="str">
        <f>IF(_xlfn.XLOOKUP(TimeSheet_June[[#This Row],[Date(s)]],Holidays[Date],Holidays[Event])=0,"",_xlfn.XLOOKUP(TimeSheet_June[[#This Row],[Date(s)]],Holidays[Date],Holidays[Event]))</f>
        <v/>
      </c>
      <c r="I23" s="329"/>
      <c r="J23" s="306">
        <f t="shared" si="0"/>
        <v>0</v>
      </c>
      <c r="K23" s="307">
        <f t="shared" si="1"/>
        <v>0</v>
      </c>
      <c r="L23" s="308">
        <f t="shared" si="2"/>
        <v>0</v>
      </c>
    </row>
    <row r="24" spans="1:12" ht="19.5" x14ac:dyDescent="0.2">
      <c r="A24" s="123" t="b">
        <f>ISNA(_xlfn.XLOOKUP(TimeSheet_June[[#This Row],[Note For Other Assigned Duties]],Holidays[Event], Holidays[Event]))</f>
        <v>1</v>
      </c>
      <c r="C24" s="324">
        <f t="shared" si="3"/>
        <v>45825</v>
      </c>
      <c r="D24" s="325"/>
      <c r="E24" s="326"/>
      <c r="F24" s="327"/>
      <c r="G24" s="326"/>
      <c r="H24" s="328" t="str">
        <f>IF(_xlfn.XLOOKUP(TimeSheet_June[[#This Row],[Date(s)]],Holidays[Date],Holidays[Event])=0,"",_xlfn.XLOOKUP(TimeSheet_June[[#This Row],[Date(s)]],Holidays[Date],Holidays[Event]))</f>
        <v/>
      </c>
      <c r="I24" s="329"/>
      <c r="J24" s="306">
        <f t="shared" si="0"/>
        <v>0</v>
      </c>
      <c r="K24" s="307">
        <f t="shared" si="1"/>
        <v>0</v>
      </c>
      <c r="L24" s="308">
        <f t="shared" si="2"/>
        <v>0</v>
      </c>
    </row>
    <row r="25" spans="1:12" ht="19.5" x14ac:dyDescent="0.2">
      <c r="A25" s="123" t="b">
        <f>ISNA(_xlfn.XLOOKUP(TimeSheet_June[[#This Row],[Note For Other Assigned Duties]],Holidays[Event], Holidays[Event]))</f>
        <v>1</v>
      </c>
      <c r="C25" s="324">
        <f t="shared" si="3"/>
        <v>45826</v>
      </c>
      <c r="D25" s="325"/>
      <c r="E25" s="326"/>
      <c r="F25" s="327"/>
      <c r="G25" s="326"/>
      <c r="H25" s="328" t="str">
        <f>IF(_xlfn.XLOOKUP(TimeSheet_June[[#This Row],[Date(s)]],Holidays[Date],Holidays[Event])=0,"",_xlfn.XLOOKUP(TimeSheet_June[[#This Row],[Date(s)]],Holidays[Date],Holidays[Event]))</f>
        <v/>
      </c>
      <c r="I25" s="329"/>
      <c r="J25" s="306">
        <f t="shared" si="0"/>
        <v>0</v>
      </c>
      <c r="K25" s="307">
        <f t="shared" si="1"/>
        <v>0</v>
      </c>
      <c r="L25" s="308">
        <f t="shared" si="2"/>
        <v>0</v>
      </c>
    </row>
    <row r="26" spans="1:12" ht="19.5" x14ac:dyDescent="0.2">
      <c r="A26" s="123" t="b">
        <f>ISNA(_xlfn.XLOOKUP(TimeSheet_June[[#This Row],[Note For Other Assigned Duties]],Holidays[Event], Holidays[Event]))</f>
        <v>1</v>
      </c>
      <c r="C26" s="324">
        <f t="shared" si="3"/>
        <v>45827</v>
      </c>
      <c r="D26" s="325"/>
      <c r="E26" s="326"/>
      <c r="F26" s="327"/>
      <c r="G26" s="326"/>
      <c r="H26" s="328" t="str">
        <f>IF(_xlfn.XLOOKUP(TimeSheet_June[[#This Row],[Date(s)]],Holidays[Date],Holidays[Event])=0,"",_xlfn.XLOOKUP(TimeSheet_June[[#This Row],[Date(s)]],Holidays[Date],Holidays[Event]))</f>
        <v/>
      </c>
      <c r="I26" s="329"/>
      <c r="J26" s="306">
        <f t="shared" si="0"/>
        <v>0</v>
      </c>
      <c r="K26" s="307">
        <f t="shared" si="1"/>
        <v>0</v>
      </c>
      <c r="L26" s="308">
        <f t="shared" si="2"/>
        <v>0</v>
      </c>
    </row>
    <row r="27" spans="1:12" ht="19.5" x14ac:dyDescent="0.2">
      <c r="A27" s="123" t="b">
        <f>ISNA(_xlfn.XLOOKUP(TimeSheet_June[[#This Row],[Note For Other Assigned Duties]],Holidays[Event], Holidays[Event]))</f>
        <v>1</v>
      </c>
      <c r="C27" s="324">
        <f t="shared" si="3"/>
        <v>45828</v>
      </c>
      <c r="D27" s="325"/>
      <c r="E27" s="326"/>
      <c r="F27" s="327"/>
      <c r="G27" s="326"/>
      <c r="H27" s="328" t="str">
        <f>IF(_xlfn.XLOOKUP(TimeSheet_June[[#This Row],[Date(s)]],Holidays[Date],Holidays[Event])=0,"",_xlfn.XLOOKUP(TimeSheet_June[[#This Row],[Date(s)]],Holidays[Date],Holidays[Event]))</f>
        <v/>
      </c>
      <c r="I27" s="329"/>
      <c r="J27" s="306">
        <f t="shared" si="0"/>
        <v>0</v>
      </c>
      <c r="K27" s="307">
        <f t="shared" si="1"/>
        <v>0</v>
      </c>
      <c r="L27" s="308">
        <f t="shared" si="2"/>
        <v>0</v>
      </c>
    </row>
    <row r="28" spans="1:12" ht="19.5" x14ac:dyDescent="0.2">
      <c r="A28" s="123" t="b">
        <f>ISNA(_xlfn.XLOOKUP(TimeSheet_June[[#This Row],[Note For Other Assigned Duties]],Holidays[Event], Holidays[Event]))</f>
        <v>1</v>
      </c>
      <c r="C28" s="324">
        <f t="shared" si="3"/>
        <v>45829</v>
      </c>
      <c r="D28" s="325"/>
      <c r="E28" s="326"/>
      <c r="F28" s="327"/>
      <c r="G28" s="326"/>
      <c r="H28" s="328" t="str">
        <f>IF(_xlfn.XLOOKUP(TimeSheet_June[[#This Row],[Date(s)]],Holidays[Date],Holidays[Event])=0,"",_xlfn.XLOOKUP(TimeSheet_June[[#This Row],[Date(s)]],Holidays[Date],Holidays[Event]))</f>
        <v/>
      </c>
      <c r="I28" s="329"/>
      <c r="J28" s="306">
        <f t="shared" si="0"/>
        <v>0</v>
      </c>
      <c r="K28" s="307">
        <f t="shared" si="1"/>
        <v>0</v>
      </c>
      <c r="L28" s="308">
        <f t="shared" si="2"/>
        <v>0</v>
      </c>
    </row>
    <row r="29" spans="1:12" ht="19.5" x14ac:dyDescent="0.2">
      <c r="A29" s="123" t="b">
        <f>ISNA(_xlfn.XLOOKUP(TimeSheet_June[[#This Row],[Note For Other Assigned Duties]],Holidays[Event], Holidays[Event]))</f>
        <v>1</v>
      </c>
      <c r="C29" s="324">
        <f t="shared" si="3"/>
        <v>45830</v>
      </c>
      <c r="D29" s="325"/>
      <c r="E29" s="326"/>
      <c r="F29" s="327"/>
      <c r="G29" s="326"/>
      <c r="H29" s="328" t="str">
        <f>IF(_xlfn.XLOOKUP(TimeSheet_June[[#This Row],[Date(s)]],Holidays[Date],Holidays[Event])=0,"",_xlfn.XLOOKUP(TimeSheet_June[[#This Row],[Date(s)]],Holidays[Date],Holidays[Event]))</f>
        <v/>
      </c>
      <c r="I29" s="329"/>
      <c r="J29" s="306">
        <f t="shared" si="0"/>
        <v>0</v>
      </c>
      <c r="K29" s="307">
        <f t="shared" si="1"/>
        <v>0</v>
      </c>
      <c r="L29" s="308">
        <f t="shared" si="2"/>
        <v>0</v>
      </c>
    </row>
    <row r="30" spans="1:12" ht="19.5" x14ac:dyDescent="0.2">
      <c r="A30" s="123" t="b">
        <f>ISNA(_xlfn.XLOOKUP(TimeSheet_June[[#This Row],[Note For Other Assigned Duties]],Holidays[Event], Holidays[Event]))</f>
        <v>1</v>
      </c>
      <c r="C30" s="324">
        <f t="shared" si="3"/>
        <v>45831</v>
      </c>
      <c r="D30" s="325"/>
      <c r="E30" s="326"/>
      <c r="F30" s="327"/>
      <c r="G30" s="326"/>
      <c r="H30" s="328" t="str">
        <f>IF(_xlfn.XLOOKUP(TimeSheet_June[[#This Row],[Date(s)]],Holidays[Date],Holidays[Event])=0,"",_xlfn.XLOOKUP(TimeSheet_June[[#This Row],[Date(s)]],Holidays[Date],Holidays[Event]))</f>
        <v/>
      </c>
      <c r="I30" s="329"/>
      <c r="J30" s="306">
        <f t="shared" si="0"/>
        <v>0</v>
      </c>
      <c r="K30" s="307">
        <f t="shared" si="1"/>
        <v>0</v>
      </c>
      <c r="L30" s="308">
        <f t="shared" si="2"/>
        <v>0</v>
      </c>
    </row>
    <row r="31" spans="1:12" ht="19.5" x14ac:dyDescent="0.2">
      <c r="A31" s="123" t="b">
        <f>ISNA(_xlfn.XLOOKUP(TimeSheet_June[[#This Row],[Note For Other Assigned Duties]],Holidays[Event], Holidays[Event]))</f>
        <v>1</v>
      </c>
      <c r="C31" s="324">
        <f t="shared" si="3"/>
        <v>45832</v>
      </c>
      <c r="D31" s="325"/>
      <c r="E31" s="326"/>
      <c r="F31" s="327"/>
      <c r="G31" s="326"/>
      <c r="H31" s="328" t="str">
        <f>IF(_xlfn.XLOOKUP(TimeSheet_June[[#This Row],[Date(s)]],Holidays[Date],Holidays[Event])=0,"",_xlfn.XLOOKUP(TimeSheet_June[[#This Row],[Date(s)]],Holidays[Date],Holidays[Event]))</f>
        <v/>
      </c>
      <c r="I31" s="329"/>
      <c r="J31" s="306">
        <f t="shared" si="0"/>
        <v>0</v>
      </c>
      <c r="K31" s="307">
        <f t="shared" si="1"/>
        <v>0</v>
      </c>
      <c r="L31" s="308">
        <f t="shared" si="2"/>
        <v>0</v>
      </c>
    </row>
    <row r="32" spans="1:12" ht="19.5" x14ac:dyDescent="0.2">
      <c r="A32" s="123" t="b">
        <f>ISNA(_xlfn.XLOOKUP(TimeSheet_June[[#This Row],[Note For Other Assigned Duties]],Holidays[Event], Holidays[Event]))</f>
        <v>1</v>
      </c>
      <c r="C32" s="324">
        <f t="shared" si="3"/>
        <v>45833</v>
      </c>
      <c r="D32" s="325"/>
      <c r="E32" s="326"/>
      <c r="F32" s="327"/>
      <c r="G32" s="326"/>
      <c r="H32" s="328" t="str">
        <f>IF(_xlfn.XLOOKUP(TimeSheet_June[[#This Row],[Date(s)]],Holidays[Date],Holidays[Event])=0,"",_xlfn.XLOOKUP(TimeSheet_June[[#This Row],[Date(s)]],Holidays[Date],Holidays[Event]))</f>
        <v/>
      </c>
      <c r="I32" s="329"/>
      <c r="J32" s="306">
        <f t="shared" si="0"/>
        <v>0</v>
      </c>
      <c r="K32" s="307">
        <f t="shared" si="1"/>
        <v>0</v>
      </c>
      <c r="L32" s="308">
        <f t="shared" si="2"/>
        <v>0</v>
      </c>
    </row>
    <row r="33" spans="1:12" ht="19.5" x14ac:dyDescent="0.2">
      <c r="A33" s="123" t="b">
        <f>ISNA(_xlfn.XLOOKUP(TimeSheet_June[[#This Row],[Note For Other Assigned Duties]],Holidays[Event], Holidays[Event]))</f>
        <v>1</v>
      </c>
      <c r="C33" s="324">
        <f t="shared" si="3"/>
        <v>45834</v>
      </c>
      <c r="D33" s="325"/>
      <c r="E33" s="326"/>
      <c r="F33" s="327"/>
      <c r="G33" s="326"/>
      <c r="H33" s="328" t="str">
        <f>IF(_xlfn.XLOOKUP(TimeSheet_June[[#This Row],[Date(s)]],Holidays[Date],Holidays[Event])=0,"",_xlfn.XLOOKUP(TimeSheet_June[[#This Row],[Date(s)]],Holidays[Date],Holidays[Event]))</f>
        <v/>
      </c>
      <c r="I33" s="329"/>
      <c r="J33" s="306">
        <f t="shared" si="0"/>
        <v>0</v>
      </c>
      <c r="K33" s="307">
        <f t="shared" si="1"/>
        <v>0</v>
      </c>
      <c r="L33" s="308">
        <f t="shared" si="2"/>
        <v>0</v>
      </c>
    </row>
    <row r="34" spans="1:12" ht="19.5" x14ac:dyDescent="0.2">
      <c r="A34" s="123" t="b">
        <f>ISNA(_xlfn.XLOOKUP(TimeSheet_June[[#This Row],[Note For Other Assigned Duties]],Holidays[Event], Holidays[Event]))</f>
        <v>1</v>
      </c>
      <c r="C34" s="324">
        <f t="shared" si="3"/>
        <v>45835</v>
      </c>
      <c r="D34" s="325"/>
      <c r="E34" s="326"/>
      <c r="F34" s="327"/>
      <c r="G34" s="326"/>
      <c r="H34" s="328" t="str">
        <f>IF(_xlfn.XLOOKUP(TimeSheet_June[[#This Row],[Date(s)]],Holidays[Date],Holidays[Event])=0,"",_xlfn.XLOOKUP(TimeSheet_June[[#This Row],[Date(s)]],Holidays[Date],Holidays[Event]))</f>
        <v/>
      </c>
      <c r="I34" s="329"/>
      <c r="J34" s="306">
        <f t="shared" si="0"/>
        <v>0</v>
      </c>
      <c r="K34" s="307">
        <f t="shared" si="1"/>
        <v>0</v>
      </c>
      <c r="L34" s="308">
        <f t="shared" si="2"/>
        <v>0</v>
      </c>
    </row>
    <row r="35" spans="1:12" ht="19.5" x14ac:dyDescent="0.2">
      <c r="A35" s="123" t="b">
        <f>ISNA(_xlfn.XLOOKUP(TimeSheet_June[[#This Row],[Note For Other Assigned Duties]],Holidays[Event], Holidays[Event]))</f>
        <v>1</v>
      </c>
      <c r="C35" s="324">
        <f t="shared" si="3"/>
        <v>45836</v>
      </c>
      <c r="D35" s="325"/>
      <c r="E35" s="326"/>
      <c r="F35" s="327"/>
      <c r="G35" s="326"/>
      <c r="H35" s="328" t="str">
        <f>IF(_xlfn.XLOOKUP(TimeSheet_June[[#This Row],[Date(s)]],Holidays[Date],Holidays[Event])=0,"",_xlfn.XLOOKUP(TimeSheet_June[[#This Row],[Date(s)]],Holidays[Date],Holidays[Event]))</f>
        <v/>
      </c>
      <c r="I35" s="329"/>
      <c r="J35" s="306">
        <f t="shared" si="0"/>
        <v>0</v>
      </c>
      <c r="K35" s="307">
        <f t="shared" si="1"/>
        <v>0</v>
      </c>
      <c r="L35" s="308">
        <f t="shared" si="2"/>
        <v>0</v>
      </c>
    </row>
    <row r="36" spans="1:12" ht="19.5" x14ac:dyDescent="0.2">
      <c r="A36" s="123" t="b">
        <f>ISNA(_xlfn.XLOOKUP(TimeSheet_June[[#This Row],[Note For Other Assigned Duties]],Holidays[Event], Holidays[Event]))</f>
        <v>1</v>
      </c>
      <c r="C36" s="324">
        <f t="shared" si="3"/>
        <v>45837</v>
      </c>
      <c r="D36" s="325"/>
      <c r="E36" s="326"/>
      <c r="F36" s="327"/>
      <c r="G36" s="326"/>
      <c r="H36" s="328" t="str">
        <f>IF(_xlfn.XLOOKUP(TimeSheet_June[[#This Row],[Date(s)]],Holidays[Date],Holidays[Event])=0,"",_xlfn.XLOOKUP(TimeSheet_June[[#This Row],[Date(s)]],Holidays[Date],Holidays[Event]))</f>
        <v/>
      </c>
      <c r="I36" s="329"/>
      <c r="J36" s="306">
        <f t="shared" si="0"/>
        <v>0</v>
      </c>
      <c r="K36" s="307">
        <f t="shared" si="1"/>
        <v>0</v>
      </c>
      <c r="L36" s="308">
        <f t="shared" si="2"/>
        <v>0</v>
      </c>
    </row>
    <row r="37" spans="1:12" thickBot="1" x14ac:dyDescent="0.25">
      <c r="A37" s="123" t="b">
        <f>ISNA(_xlfn.XLOOKUP(TimeSheet_June[[#This Row],[Note For Other Assigned Duties]],Holidays[Event], Holidays[Event]))</f>
        <v>1</v>
      </c>
      <c r="C37" s="333">
        <f t="shared" si="3"/>
        <v>45838</v>
      </c>
      <c r="D37" s="334"/>
      <c r="E37" s="335"/>
      <c r="F37" s="336"/>
      <c r="G37" s="335"/>
      <c r="H37" s="337" t="str">
        <f>IF(_xlfn.XLOOKUP(TimeSheet_June[[#This Row],[Date(s)]],Holidays[Date],Holidays[Event])=0,"",_xlfn.XLOOKUP(TimeSheet_June[[#This Row],[Date(s)]],Holidays[Date],Holidays[Event]))</f>
        <v/>
      </c>
      <c r="I37" s="338"/>
      <c r="J37" s="309">
        <f t="shared" si="0"/>
        <v>0</v>
      </c>
      <c r="K37" s="310">
        <f t="shared" si="1"/>
        <v>0</v>
      </c>
      <c r="L37" s="311">
        <f t="shared" si="2"/>
        <v>0</v>
      </c>
    </row>
    <row r="38" spans="1:12" ht="42" customHeight="1" thickTop="1" x14ac:dyDescent="0.2">
      <c r="C38" s="171"/>
      <c r="D38" s="172"/>
      <c r="E38" s="172"/>
      <c r="F38" s="172"/>
      <c r="G38" s="161"/>
      <c r="H38" s="170"/>
      <c r="I38" s="169"/>
      <c r="J38" s="135"/>
      <c r="K38" s="168"/>
      <c r="L38" s="167"/>
    </row>
  </sheetData>
  <sheetProtection algorithmName="SHA-512" hashValue="jWyi9Ke1Z+JZo70afhl/3EV/krrIKFOTekJCVyyrx64//XcfdzOdTDo4SVaheVaWu0HW0TeWVRlJUzE+74/xuA==" saltValue="t4dMNTifPNyBYB62zghcRw=="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7">
    <cfRule type="expression" dxfId="1" priority="1">
      <formula>OR(IF(WEEKDAY($C8)=1,1),IF(WEEKDAY($C8)=7,1),IF($A8=FALSE,1))</formula>
    </cfRule>
  </conditionalFormatting>
  <dataValidations count="19">
    <dataValidation allowBlank="1" showErrorMessage="1" sqref="B2:B1048576 G5:H6 J2 G2:H3 J35:J38 N5:O7 N10:R37 S7:XFD37 Q7:R9 M38:XFD1048576 Q1:XFD6 O1:O2 K8:M37 M1:M6 K38:L38 C39:L1048576 P1:P7 I8:I9 I15:I16 I22:I23 I29:I30 C8:G37" xr:uid="{00000000-0002-0000-1800-000000000000}"/>
    <dataValidation allowBlank="1" showInputMessage="1" showErrorMessage="1" prompt="Use this worksheet to track hours worked in a work week. Enter Date and Times in TimeSheet table. Total Hours, Regular Hours and Overtime Hours are automatically calculated" sqref="B1" xr:uid="{00000000-0002-0000-1800-000001000000}"/>
    <dataValidation allowBlank="1" showInputMessage="1" showErrorMessage="1" prompt="Enter Teacher and School details in cells below" sqref="C1" xr:uid="{00000000-0002-0000-1800-000002000000}"/>
    <dataValidation allowBlank="1" showInputMessage="1" showErrorMessage="1" prompt="Enter Teacher Name and FTE in cells to the right" sqref="C2" xr:uid="{00000000-0002-0000-1800-000003000000}"/>
    <dataValidation allowBlank="1" showInputMessage="1" showErrorMessage="1" prompt="Enter Teacher Name in this cell" sqref="D2" xr:uid="{00000000-0002-0000-1800-000004000000}"/>
    <dataValidation allowBlank="1" showInputMessage="1" showErrorMessage="1" prompt="Enter Teacher's FTE in this cell" sqref="E2" xr:uid="{00000000-0002-0000-1800-000005000000}"/>
    <dataValidation allowBlank="1" showInputMessage="1" showErrorMessage="1" prompt="Enter School Name in cell to the right" sqref="C3" xr:uid="{00000000-0002-0000-1800-000006000000}"/>
    <dataValidation allowBlank="1" showInputMessage="1" showErrorMessage="1" prompt="Enter School Name in this cell" sqref="D3" xr:uid="{00000000-0002-0000-1800-000007000000}"/>
    <dataValidation allowBlank="1" showInputMessage="1" showErrorMessage="1" prompt="Enter Total Assignable Hours in cell below" sqref="C5" xr:uid="{00000000-0002-0000-1800-000008000000}"/>
    <dataValidation allowBlank="1" showInputMessage="1" showErrorMessage="1" prompt="Total Assignable Hours Worked are automatically calculated in cell below" sqref="E5" xr:uid="{00000000-0002-0000-1800-000009000000}"/>
    <dataValidation allowBlank="1" showInputMessage="1" showErrorMessage="1" prompt="Regular Hours are automatically calculated in cell below" sqref="D5" xr:uid="{00000000-0002-0000-1800-00000A000000}"/>
    <dataValidation allowBlank="1" showInputMessage="1" showErrorMessage="1" prompt="Enter Total Work Week Hours in this cell" sqref="C6" xr:uid="{00000000-0002-0000-1800-00000B000000}"/>
    <dataValidation allowBlank="1" showInputMessage="1" showErrorMessage="1" prompt="Total Hours Worked are automatically calculated in this cell" sqref="D6:E6" xr:uid="{00000000-0002-0000-1800-00000C000000}"/>
    <dataValidation allowBlank="1" showInputMessage="1" showErrorMessage="1" prompt="Enter Date in this column under this heading. Use heading filters to find specific entries" sqref="C7" xr:uid="{00000000-0002-0000-1800-00000D000000}"/>
    <dataValidation allowBlank="1" showInputMessage="1" showErrorMessage="1" prompt="Enter Assigned Time After School in this column under this heading." sqref="I7 J8:J34" xr:uid="{00000000-0002-0000-1800-00000E000000}"/>
    <dataValidation allowBlank="1" showInputMessage="1" showErrorMessage="1" prompt="Assigned Hours Worked are automatically calculated in this column under this heading." sqref="K7:L7" xr:uid="{00000000-0002-0000-1800-00000F000000}"/>
    <dataValidation allowBlank="1" showInputMessage="1" showErrorMessage="1" prompt="Total Assignable Hours Worked to date automatically calculated in this cell." sqref="F6 J6" xr:uid="{00000000-0002-0000-1800-000010000000}"/>
    <dataValidation allowBlank="1" showInputMessage="1" showErrorMessage="1" prompt="Total Assignable Hours Worked to date are automatically calculated in cell below" sqref="J4 F5" xr:uid="{00000000-0002-0000-1800-000011000000}"/>
    <dataValidation allowBlank="1" showInputMessage="1" showErrorMessage="1" prompt="adsfa" sqref="I2" xr:uid="{00000000-0002-0000-1800-000012000000}"/>
  </dataValidations>
  <hyperlinks>
    <hyperlink ref="K2" location="'Mon-Day 1-S1'!Print_Titles" display="MON | Day 1 - Sem 1" xr:uid="{00000000-0004-0000-1800-000000000000}"/>
    <hyperlink ref="K3" location="'Tue-Day 2-S1'!Print_Titles" display="TUE | Day 2 - Sem 1" xr:uid="{00000000-0004-0000-1800-000001000000}"/>
    <hyperlink ref="K4" location="'Wed-Day 3-S1'!Print_Titles" display="WED | Day 3 - Sem 1" xr:uid="{00000000-0004-0000-1800-000002000000}"/>
    <hyperlink ref="K5" location="'Thu-Day 4-S1'!Print_Titles" display="THU | Day 4 - Sem 1" xr:uid="{00000000-0004-0000-1800-000003000000}"/>
    <hyperlink ref="K6" location="'Fri-Day 5-S1'!Print_Titles" display="FRI | Day 5 - Sem 1" xr:uid="{00000000-0004-0000-1800-000004000000}"/>
    <hyperlink ref="N2" location="'Day 6'!A1" display="Day 6 - Sem 1" xr:uid="{00000000-0004-0000-1800-000005000000}"/>
    <hyperlink ref="N3" location="'Early Dismissal 1'!A1" display="Early Out 1 - Sem 1" xr:uid="{00000000-0004-0000-1800-000006000000}"/>
    <hyperlink ref="N4" location="'Early Dismissal 2'!A1" display="Early Out 2 - Sem 1" xr:uid="{00000000-0004-0000-1800-000007000000}"/>
    <hyperlink ref="K2:L2" location="'Mon-Day 1'!A1" display="MON | Day 1 - Sem 1" xr:uid="{00000000-0004-0000-1800-000008000000}"/>
    <hyperlink ref="K3:L3" location="'Tue-Day 2'!A1" display="TUE | Day 2 - Sem 1" xr:uid="{00000000-0004-0000-1800-000009000000}"/>
    <hyperlink ref="K4:L4" location="'Wed-Day 3'!A1" display="WED | Day 3 - Sem 1" xr:uid="{00000000-0004-0000-1800-00000A000000}"/>
    <hyperlink ref="K5:L5" location="'Thu-Day 4'!A1" display="THU | Day 4 - Sem 1" xr:uid="{00000000-0004-0000-1800-00000B000000}"/>
    <hyperlink ref="K6:L6" location="'Fri-Day 5'!A1" display="FRI | Day 5 - Sem 1" xr:uid="{00000000-0004-0000-1800-00000C000000}"/>
  </hyperlinks>
  <printOptions horizontalCentered="1"/>
  <pageMargins left="0.25" right="0.25" top="0.75" bottom="0.75" header="0.3" footer="0.3"/>
  <pageSetup scale="46"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637A3E91-834D-4B81-9154-61BFCACF162A}">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C59DFF8D-5EFC-4828-A9EE-D7390CD5C150}">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4"/>
    <pageSetUpPr fitToPage="1"/>
  </sheetPr>
  <dimension ref="A1:P39"/>
  <sheetViews>
    <sheetView showGridLines="0" zoomScale="75" zoomScaleNormal="75" zoomScalePageLayoutView="75" workbookViewId="0">
      <pane xSplit="15" ySplit="7" topLeftCell="P22" activePane="bottomRight" state="frozen"/>
      <selection activeCell="H15" sqref="H15"/>
      <selection pane="topRight" activeCell="H15" sqref="H15"/>
      <selection pane="bottomLeft" activeCell="H15" sqref="H15"/>
      <selection pane="bottomRight" activeCell="H15" sqref="H15"/>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875" style="123" customWidth="1"/>
    <col min="9" max="9" width="15.875" style="123" customWidth="1"/>
    <col min="10" max="10" width="16.875" style="157" customWidth="1"/>
    <col min="11" max="11" width="12.125" style="123" customWidth="1"/>
    <col min="12" max="12" width="20.62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104</v>
      </c>
      <c r="D1" s="564"/>
      <c r="E1" s="564"/>
      <c r="F1" s="564"/>
      <c r="G1" s="564"/>
      <c r="H1" s="564"/>
      <c r="I1" s="564"/>
      <c r="J1" s="565"/>
      <c r="K1" s="536" t="s">
        <v>20</v>
      </c>
      <c r="L1" s="537"/>
      <c r="M1" s="156" t="s">
        <v>17</v>
      </c>
      <c r="N1" s="106" t="s">
        <v>20</v>
      </c>
      <c r="O1" s="156" t="s">
        <v>17</v>
      </c>
      <c r="P1" s="136"/>
    </row>
    <row r="2" spans="1:16" ht="47.2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51"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75" customHeight="1" thickBot="1" x14ac:dyDescent="0.25">
      <c r="C4" s="146" t="s">
        <v>119</v>
      </c>
      <c r="D4" s="200">
        <f>'Detailed Summary'!H3</f>
        <v>0</v>
      </c>
      <c r="E4" s="146" t="s">
        <v>82</v>
      </c>
      <c r="F4" s="145">
        <f>IFERROR(E2*1200,0)</f>
        <v>1200</v>
      </c>
      <c r="G4" s="546" t="s">
        <v>181</v>
      </c>
      <c r="H4" s="547"/>
      <c r="I4" s="145">
        <f>June!C6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June!F6+E6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28.5" customHeight="1" x14ac:dyDescent="0.2">
      <c r="A8" s="123" t="b">
        <f>ISNA(_xlfn.XLOOKUP(TimeSheet_July[[#This Row],[Note For Other Assigned Duties]],Holidays[Event], Holidays[Event]))</f>
        <v>0</v>
      </c>
      <c r="C8" s="324">
        <f>+June!C37+1</f>
        <v>45839</v>
      </c>
      <c r="D8" s="325"/>
      <c r="E8" s="326"/>
      <c r="F8" s="327"/>
      <c r="G8" s="326"/>
      <c r="H8" s="328" t="str">
        <f>IF(_xlfn.XLOOKUP(TimeSheet_July[[#This Row],[Date(s)]],Holidays[Date],Holidays[Event])=0,"",_xlfn.XLOOKUP(TimeSheet_July[[#This Row],[Date(s)]],Holidays[Date],Holidays[Event]))</f>
        <v>Canada Day</v>
      </c>
      <c r="I8" s="329"/>
      <c r="J8" s="160">
        <f t="shared" ref="J8:J38" si="0">F8</f>
        <v>0</v>
      </c>
      <c r="K8" s="197">
        <f>IFERROR(D8+E8+G8+I8,0)</f>
        <v>0</v>
      </c>
      <c r="L8" s="175">
        <f t="shared" ref="L8:L38" si="1">IFERROR(K8/60,0)</f>
        <v>0</v>
      </c>
    </row>
    <row r="9" spans="1:16" ht="19.5" x14ac:dyDescent="0.2">
      <c r="A9" s="123" t="b">
        <f>ISNA(_xlfn.XLOOKUP(TimeSheet_July[[#This Row],[Note For Other Assigned Duties]],Holidays[Event], Holidays[Event]))</f>
        <v>1</v>
      </c>
      <c r="C9" s="324">
        <f>+C8+1</f>
        <v>45840</v>
      </c>
      <c r="D9" s="325"/>
      <c r="E9" s="326"/>
      <c r="F9" s="327"/>
      <c r="G9" s="326"/>
      <c r="H9" s="328" t="str">
        <f>IF(_xlfn.XLOOKUP(TimeSheet_July[[#This Row],[Date(s)]],Holidays[Date],Holidays[Event])=0,"",_xlfn.XLOOKUP(TimeSheet_July[[#This Row],[Date(s)]],Holidays[Date],Holidays[Event]))</f>
        <v/>
      </c>
      <c r="I9" s="329"/>
      <c r="J9" s="160">
        <f t="shared" si="0"/>
        <v>0</v>
      </c>
      <c r="K9" s="197">
        <f>IFERROR(D9+E9+G9+I9,0)</f>
        <v>0</v>
      </c>
      <c r="L9" s="175">
        <f t="shared" si="1"/>
        <v>0</v>
      </c>
    </row>
    <row r="10" spans="1:16" ht="19.5" x14ac:dyDescent="0.2">
      <c r="A10" s="123" t="b">
        <f>ISNA(_xlfn.XLOOKUP(TimeSheet_July[[#This Row],[Note For Other Assigned Duties]],Holidays[Event], Holidays[Event]))</f>
        <v>1</v>
      </c>
      <c r="C10" s="324">
        <f t="shared" ref="C10:C38" si="2">+C9+1</f>
        <v>45841</v>
      </c>
      <c r="D10" s="325"/>
      <c r="E10" s="326"/>
      <c r="F10" s="327"/>
      <c r="G10" s="326"/>
      <c r="H10" s="328" t="str">
        <f>IF(_xlfn.XLOOKUP(TimeSheet_July[[#This Row],[Date(s)]],Holidays[Date],Holidays[Event])=0,"",_xlfn.XLOOKUP(TimeSheet_July[[#This Row],[Date(s)]],Holidays[Date],Holidays[Event]))</f>
        <v/>
      </c>
      <c r="I10" s="329"/>
      <c r="J10" s="160">
        <f t="shared" si="0"/>
        <v>0</v>
      </c>
      <c r="K10" s="197">
        <f>IFERROR(D10+E10+G10+I10,0)</f>
        <v>0</v>
      </c>
      <c r="L10" s="175">
        <f t="shared" si="1"/>
        <v>0</v>
      </c>
    </row>
    <row r="11" spans="1:16" ht="19.5" x14ac:dyDescent="0.2">
      <c r="A11" s="123" t="b">
        <f>ISNA(_xlfn.XLOOKUP(TimeSheet_July[[#This Row],[Note For Other Assigned Duties]],Holidays[Event], Holidays[Event]))</f>
        <v>1</v>
      </c>
      <c r="C11" s="324">
        <f t="shared" si="2"/>
        <v>45842</v>
      </c>
      <c r="D11" s="325"/>
      <c r="E11" s="326"/>
      <c r="F11" s="327"/>
      <c r="G11" s="326"/>
      <c r="H11" s="328" t="str">
        <f>IF(_xlfn.XLOOKUP(TimeSheet_July[[#This Row],[Date(s)]],Holidays[Date],Holidays[Event])=0,"",_xlfn.XLOOKUP(TimeSheet_July[[#This Row],[Date(s)]],Holidays[Date],Holidays[Event]))</f>
        <v/>
      </c>
      <c r="I11" s="329"/>
      <c r="J11" s="160">
        <f t="shared" si="0"/>
        <v>0</v>
      </c>
      <c r="K11" s="197">
        <f t="shared" ref="K11:K38" si="3">IFERROR(D11+E11+G11+I11,0)</f>
        <v>0</v>
      </c>
      <c r="L11" s="175">
        <f t="shared" si="1"/>
        <v>0</v>
      </c>
    </row>
    <row r="12" spans="1:16" ht="19.5" x14ac:dyDescent="0.2">
      <c r="A12" s="123" t="b">
        <f>ISNA(_xlfn.XLOOKUP(TimeSheet_July[[#This Row],[Note For Other Assigned Duties]],Holidays[Event], Holidays[Event]))</f>
        <v>1</v>
      </c>
      <c r="C12" s="324">
        <f t="shared" si="2"/>
        <v>45843</v>
      </c>
      <c r="D12" s="325"/>
      <c r="E12" s="326"/>
      <c r="F12" s="327"/>
      <c r="G12" s="326"/>
      <c r="H12" s="328" t="str">
        <f>IF(_xlfn.XLOOKUP(TimeSheet_July[[#This Row],[Date(s)]],Holidays[Date],Holidays[Event])=0,"",_xlfn.XLOOKUP(TimeSheet_July[[#This Row],[Date(s)]],Holidays[Date],Holidays[Event]))</f>
        <v/>
      </c>
      <c r="I12" s="329"/>
      <c r="J12" s="160">
        <f t="shared" si="0"/>
        <v>0</v>
      </c>
      <c r="K12" s="197">
        <f t="shared" si="3"/>
        <v>0</v>
      </c>
      <c r="L12" s="175">
        <f t="shared" si="1"/>
        <v>0</v>
      </c>
    </row>
    <row r="13" spans="1:16" ht="19.5" x14ac:dyDescent="0.2">
      <c r="A13" s="123" t="b">
        <f>ISNA(_xlfn.XLOOKUP(TimeSheet_July[[#This Row],[Note For Other Assigned Duties]],Holidays[Event], Holidays[Event]))</f>
        <v>1</v>
      </c>
      <c r="C13" s="324">
        <f t="shared" si="2"/>
        <v>45844</v>
      </c>
      <c r="D13" s="325"/>
      <c r="E13" s="326"/>
      <c r="F13" s="327"/>
      <c r="G13" s="326"/>
      <c r="H13" s="328" t="str">
        <f>IF(_xlfn.XLOOKUP(TimeSheet_July[[#This Row],[Date(s)]],Holidays[Date],Holidays[Event])=0,"",_xlfn.XLOOKUP(TimeSheet_July[[#This Row],[Date(s)]],Holidays[Date],Holidays[Event]))</f>
        <v/>
      </c>
      <c r="I13" s="329"/>
      <c r="J13" s="160">
        <f t="shared" si="0"/>
        <v>0</v>
      </c>
      <c r="K13" s="197">
        <f t="shared" si="3"/>
        <v>0</v>
      </c>
      <c r="L13" s="175">
        <f t="shared" si="1"/>
        <v>0</v>
      </c>
    </row>
    <row r="14" spans="1:16" ht="19.5" x14ac:dyDescent="0.2">
      <c r="A14" s="123" t="b">
        <f>ISNA(_xlfn.XLOOKUP(TimeSheet_July[[#This Row],[Note For Other Assigned Duties]],Holidays[Event], Holidays[Event]))</f>
        <v>1</v>
      </c>
      <c r="C14" s="324">
        <f t="shared" si="2"/>
        <v>45845</v>
      </c>
      <c r="D14" s="325"/>
      <c r="E14" s="326"/>
      <c r="F14" s="327"/>
      <c r="G14" s="326"/>
      <c r="H14" s="328" t="str">
        <f>IF(_xlfn.XLOOKUP(TimeSheet_July[[#This Row],[Date(s)]],Holidays[Date],Holidays[Event])=0,"",_xlfn.XLOOKUP(TimeSheet_July[[#This Row],[Date(s)]],Holidays[Date],Holidays[Event]))</f>
        <v/>
      </c>
      <c r="I14" s="329"/>
      <c r="J14" s="160">
        <f t="shared" si="0"/>
        <v>0</v>
      </c>
      <c r="K14" s="197">
        <f t="shared" si="3"/>
        <v>0</v>
      </c>
      <c r="L14" s="175">
        <f t="shared" si="1"/>
        <v>0</v>
      </c>
    </row>
    <row r="15" spans="1:16" ht="19.5" x14ac:dyDescent="0.2">
      <c r="A15" s="123" t="b">
        <f>ISNA(_xlfn.XLOOKUP(TimeSheet_July[[#This Row],[Note For Other Assigned Duties]],Holidays[Event], Holidays[Event]))</f>
        <v>1</v>
      </c>
      <c r="C15" s="324">
        <f t="shared" si="2"/>
        <v>45846</v>
      </c>
      <c r="D15" s="325"/>
      <c r="E15" s="326"/>
      <c r="F15" s="327"/>
      <c r="G15" s="326"/>
      <c r="H15" s="328" t="str">
        <f>IF(_xlfn.XLOOKUP(TimeSheet_July[[#This Row],[Date(s)]],Holidays[Date],Holidays[Event])=0,"",_xlfn.XLOOKUP(TimeSheet_July[[#This Row],[Date(s)]],Holidays[Date],Holidays[Event]))</f>
        <v/>
      </c>
      <c r="I15" s="329"/>
      <c r="J15" s="160">
        <f t="shared" si="0"/>
        <v>0</v>
      </c>
      <c r="K15" s="197">
        <f t="shared" si="3"/>
        <v>0</v>
      </c>
      <c r="L15" s="175">
        <f t="shared" si="1"/>
        <v>0</v>
      </c>
    </row>
    <row r="16" spans="1:16" ht="19.5" x14ac:dyDescent="0.2">
      <c r="A16" s="123" t="b">
        <f>ISNA(_xlfn.XLOOKUP(TimeSheet_July[[#This Row],[Note For Other Assigned Duties]],Holidays[Event], Holidays[Event]))</f>
        <v>1</v>
      </c>
      <c r="C16" s="324">
        <f t="shared" si="2"/>
        <v>45847</v>
      </c>
      <c r="D16" s="325"/>
      <c r="E16" s="326"/>
      <c r="F16" s="327"/>
      <c r="G16" s="326"/>
      <c r="H16" s="328" t="str">
        <f>IF(_xlfn.XLOOKUP(TimeSheet_July[[#This Row],[Date(s)]],Holidays[Date],Holidays[Event])=0,"",_xlfn.XLOOKUP(TimeSheet_July[[#This Row],[Date(s)]],Holidays[Date],Holidays[Event]))</f>
        <v/>
      </c>
      <c r="I16" s="329"/>
      <c r="J16" s="160">
        <f t="shared" si="0"/>
        <v>0</v>
      </c>
      <c r="K16" s="197">
        <f t="shared" si="3"/>
        <v>0</v>
      </c>
      <c r="L16" s="175">
        <f t="shared" si="1"/>
        <v>0</v>
      </c>
    </row>
    <row r="17" spans="1:12" ht="19.5" x14ac:dyDescent="0.2">
      <c r="A17" s="123" t="b">
        <f>ISNA(_xlfn.XLOOKUP(TimeSheet_July[[#This Row],[Note For Other Assigned Duties]],Holidays[Event], Holidays[Event]))</f>
        <v>1</v>
      </c>
      <c r="C17" s="324">
        <f t="shared" si="2"/>
        <v>45848</v>
      </c>
      <c r="D17" s="325"/>
      <c r="E17" s="326"/>
      <c r="F17" s="327"/>
      <c r="G17" s="326"/>
      <c r="H17" s="328" t="str">
        <f>IF(_xlfn.XLOOKUP(TimeSheet_July[[#This Row],[Date(s)]],Holidays[Date],Holidays[Event])=0,"",_xlfn.XLOOKUP(TimeSheet_July[[#This Row],[Date(s)]],Holidays[Date],Holidays[Event]))</f>
        <v/>
      </c>
      <c r="I17" s="329"/>
      <c r="J17" s="160">
        <f t="shared" si="0"/>
        <v>0</v>
      </c>
      <c r="K17" s="197">
        <f t="shared" si="3"/>
        <v>0</v>
      </c>
      <c r="L17" s="175">
        <f t="shared" si="1"/>
        <v>0</v>
      </c>
    </row>
    <row r="18" spans="1:12" ht="19.5" x14ac:dyDescent="0.2">
      <c r="A18" s="123" t="b">
        <f>ISNA(_xlfn.XLOOKUP(TimeSheet_July[[#This Row],[Note For Other Assigned Duties]],Holidays[Event], Holidays[Event]))</f>
        <v>1</v>
      </c>
      <c r="C18" s="324">
        <f t="shared" si="2"/>
        <v>45849</v>
      </c>
      <c r="D18" s="325"/>
      <c r="E18" s="326"/>
      <c r="F18" s="327"/>
      <c r="G18" s="326"/>
      <c r="H18" s="328" t="str">
        <f>IF(_xlfn.XLOOKUP(TimeSheet_July[[#This Row],[Date(s)]],Holidays[Date],Holidays[Event])=0,"",_xlfn.XLOOKUP(TimeSheet_July[[#This Row],[Date(s)]],Holidays[Date],Holidays[Event]))</f>
        <v/>
      </c>
      <c r="I18" s="329"/>
      <c r="J18" s="160">
        <f t="shared" si="0"/>
        <v>0</v>
      </c>
      <c r="K18" s="197">
        <f t="shared" si="3"/>
        <v>0</v>
      </c>
      <c r="L18" s="175">
        <f t="shared" si="1"/>
        <v>0</v>
      </c>
    </row>
    <row r="19" spans="1:12" ht="19.5" x14ac:dyDescent="0.2">
      <c r="A19" s="123" t="b">
        <f>ISNA(_xlfn.XLOOKUP(TimeSheet_July[[#This Row],[Note For Other Assigned Duties]],Holidays[Event], Holidays[Event]))</f>
        <v>1</v>
      </c>
      <c r="C19" s="324">
        <f t="shared" si="2"/>
        <v>45850</v>
      </c>
      <c r="D19" s="325"/>
      <c r="E19" s="326"/>
      <c r="F19" s="327"/>
      <c r="G19" s="326"/>
      <c r="H19" s="328" t="str">
        <f>IF(_xlfn.XLOOKUP(TimeSheet_July[[#This Row],[Date(s)]],Holidays[Date],Holidays[Event])=0,"",_xlfn.XLOOKUP(TimeSheet_July[[#This Row],[Date(s)]],Holidays[Date],Holidays[Event]))</f>
        <v/>
      </c>
      <c r="I19" s="329"/>
      <c r="J19" s="160">
        <f t="shared" si="0"/>
        <v>0</v>
      </c>
      <c r="K19" s="197">
        <f t="shared" si="3"/>
        <v>0</v>
      </c>
      <c r="L19" s="175">
        <f t="shared" si="1"/>
        <v>0</v>
      </c>
    </row>
    <row r="20" spans="1:12" ht="19.5" x14ac:dyDescent="0.2">
      <c r="A20" s="123" t="b">
        <f>ISNA(_xlfn.XLOOKUP(TimeSheet_July[[#This Row],[Note For Other Assigned Duties]],Holidays[Event], Holidays[Event]))</f>
        <v>1</v>
      </c>
      <c r="C20" s="324">
        <f t="shared" si="2"/>
        <v>45851</v>
      </c>
      <c r="D20" s="325"/>
      <c r="E20" s="326"/>
      <c r="F20" s="327"/>
      <c r="G20" s="326"/>
      <c r="H20" s="328" t="str">
        <f>IF(_xlfn.XLOOKUP(TimeSheet_July[[#This Row],[Date(s)]],Holidays[Date],Holidays[Event])=0,"",_xlfn.XLOOKUP(TimeSheet_July[[#This Row],[Date(s)]],Holidays[Date],Holidays[Event]))</f>
        <v/>
      </c>
      <c r="I20" s="329"/>
      <c r="J20" s="160">
        <f t="shared" si="0"/>
        <v>0</v>
      </c>
      <c r="K20" s="197">
        <f t="shared" si="3"/>
        <v>0</v>
      </c>
      <c r="L20" s="175">
        <f t="shared" si="1"/>
        <v>0</v>
      </c>
    </row>
    <row r="21" spans="1:12" ht="19.5" x14ac:dyDescent="0.2">
      <c r="A21" s="123" t="b">
        <f>ISNA(_xlfn.XLOOKUP(TimeSheet_July[[#This Row],[Note For Other Assigned Duties]],Holidays[Event], Holidays[Event]))</f>
        <v>1</v>
      </c>
      <c r="C21" s="324">
        <f t="shared" si="2"/>
        <v>45852</v>
      </c>
      <c r="D21" s="325"/>
      <c r="E21" s="326"/>
      <c r="F21" s="327"/>
      <c r="G21" s="326"/>
      <c r="H21" s="328" t="str">
        <f>IF(_xlfn.XLOOKUP(TimeSheet_July[[#This Row],[Date(s)]],Holidays[Date],Holidays[Event])=0,"",_xlfn.XLOOKUP(TimeSheet_July[[#This Row],[Date(s)]],Holidays[Date],Holidays[Event]))</f>
        <v/>
      </c>
      <c r="I21" s="329"/>
      <c r="J21" s="160">
        <f t="shared" si="0"/>
        <v>0</v>
      </c>
      <c r="K21" s="197">
        <f t="shared" si="3"/>
        <v>0</v>
      </c>
      <c r="L21" s="175">
        <f t="shared" si="1"/>
        <v>0</v>
      </c>
    </row>
    <row r="22" spans="1:12" ht="19.5" x14ac:dyDescent="0.2">
      <c r="A22" s="123" t="b">
        <f>ISNA(_xlfn.XLOOKUP(TimeSheet_July[[#This Row],[Note For Other Assigned Duties]],Holidays[Event], Holidays[Event]))</f>
        <v>1</v>
      </c>
      <c r="C22" s="324">
        <f t="shared" si="2"/>
        <v>45853</v>
      </c>
      <c r="D22" s="325"/>
      <c r="E22" s="326"/>
      <c r="F22" s="327"/>
      <c r="G22" s="326"/>
      <c r="H22" s="328" t="str">
        <f>IF(_xlfn.XLOOKUP(TimeSheet_July[[#This Row],[Date(s)]],Holidays[Date],Holidays[Event])=0,"",_xlfn.XLOOKUP(TimeSheet_July[[#This Row],[Date(s)]],Holidays[Date],Holidays[Event]))</f>
        <v/>
      </c>
      <c r="I22" s="329"/>
      <c r="J22" s="160">
        <f t="shared" si="0"/>
        <v>0</v>
      </c>
      <c r="K22" s="197">
        <f t="shared" si="3"/>
        <v>0</v>
      </c>
      <c r="L22" s="175">
        <f t="shared" si="1"/>
        <v>0</v>
      </c>
    </row>
    <row r="23" spans="1:12" ht="19.5" x14ac:dyDescent="0.2">
      <c r="A23" s="123" t="b">
        <f>ISNA(_xlfn.XLOOKUP(TimeSheet_July[[#This Row],[Note For Other Assigned Duties]],Holidays[Event], Holidays[Event]))</f>
        <v>1</v>
      </c>
      <c r="C23" s="324">
        <f t="shared" si="2"/>
        <v>45854</v>
      </c>
      <c r="D23" s="325"/>
      <c r="E23" s="326"/>
      <c r="F23" s="327"/>
      <c r="G23" s="326"/>
      <c r="H23" s="328" t="str">
        <f>IF(_xlfn.XLOOKUP(TimeSheet_July[[#This Row],[Date(s)]],Holidays[Date],Holidays[Event])=0,"",_xlfn.XLOOKUP(TimeSheet_July[[#This Row],[Date(s)]],Holidays[Date],Holidays[Event]))</f>
        <v/>
      </c>
      <c r="I23" s="329"/>
      <c r="J23" s="160">
        <f t="shared" si="0"/>
        <v>0</v>
      </c>
      <c r="K23" s="197">
        <f t="shared" si="3"/>
        <v>0</v>
      </c>
      <c r="L23" s="175">
        <f t="shared" si="1"/>
        <v>0</v>
      </c>
    </row>
    <row r="24" spans="1:12" ht="19.5" x14ac:dyDescent="0.2">
      <c r="A24" s="123" t="b">
        <f>ISNA(_xlfn.XLOOKUP(TimeSheet_July[[#This Row],[Note For Other Assigned Duties]],Holidays[Event], Holidays[Event]))</f>
        <v>1</v>
      </c>
      <c r="C24" s="324">
        <f t="shared" si="2"/>
        <v>45855</v>
      </c>
      <c r="D24" s="325"/>
      <c r="E24" s="326"/>
      <c r="F24" s="327"/>
      <c r="G24" s="326"/>
      <c r="H24" s="328" t="str">
        <f>IF(_xlfn.XLOOKUP(TimeSheet_July[[#This Row],[Date(s)]],Holidays[Date],Holidays[Event])=0,"",_xlfn.XLOOKUP(TimeSheet_July[[#This Row],[Date(s)]],Holidays[Date],Holidays[Event]))</f>
        <v/>
      </c>
      <c r="I24" s="329"/>
      <c r="J24" s="160">
        <f t="shared" si="0"/>
        <v>0</v>
      </c>
      <c r="K24" s="197">
        <f t="shared" si="3"/>
        <v>0</v>
      </c>
      <c r="L24" s="175">
        <f t="shared" si="1"/>
        <v>0</v>
      </c>
    </row>
    <row r="25" spans="1:12" ht="19.5" x14ac:dyDescent="0.2">
      <c r="A25" s="123" t="b">
        <f>ISNA(_xlfn.XLOOKUP(TimeSheet_July[[#This Row],[Note For Other Assigned Duties]],Holidays[Event], Holidays[Event]))</f>
        <v>1</v>
      </c>
      <c r="C25" s="324">
        <f t="shared" si="2"/>
        <v>45856</v>
      </c>
      <c r="D25" s="325"/>
      <c r="E25" s="326"/>
      <c r="F25" s="327"/>
      <c r="G25" s="326"/>
      <c r="H25" s="328" t="str">
        <f>IF(_xlfn.XLOOKUP(TimeSheet_July[[#This Row],[Date(s)]],Holidays[Date],Holidays[Event])=0,"",_xlfn.XLOOKUP(TimeSheet_July[[#This Row],[Date(s)]],Holidays[Date],Holidays[Event]))</f>
        <v/>
      </c>
      <c r="I25" s="329"/>
      <c r="J25" s="160">
        <f t="shared" si="0"/>
        <v>0</v>
      </c>
      <c r="K25" s="197">
        <f t="shared" si="3"/>
        <v>0</v>
      </c>
      <c r="L25" s="175">
        <f t="shared" si="1"/>
        <v>0</v>
      </c>
    </row>
    <row r="26" spans="1:12" ht="19.5" x14ac:dyDescent="0.2">
      <c r="A26" s="123" t="b">
        <f>ISNA(_xlfn.XLOOKUP(TimeSheet_July[[#This Row],[Note For Other Assigned Duties]],Holidays[Event], Holidays[Event]))</f>
        <v>1</v>
      </c>
      <c r="C26" s="324">
        <f t="shared" si="2"/>
        <v>45857</v>
      </c>
      <c r="D26" s="325"/>
      <c r="E26" s="326"/>
      <c r="F26" s="327"/>
      <c r="G26" s="326"/>
      <c r="H26" s="328" t="str">
        <f>IF(_xlfn.XLOOKUP(TimeSheet_July[[#This Row],[Date(s)]],Holidays[Date],Holidays[Event])=0,"",_xlfn.XLOOKUP(TimeSheet_July[[#This Row],[Date(s)]],Holidays[Date],Holidays[Event]))</f>
        <v/>
      </c>
      <c r="I26" s="329"/>
      <c r="J26" s="160">
        <f t="shared" si="0"/>
        <v>0</v>
      </c>
      <c r="K26" s="197">
        <f t="shared" si="3"/>
        <v>0</v>
      </c>
      <c r="L26" s="175">
        <f t="shared" si="1"/>
        <v>0</v>
      </c>
    </row>
    <row r="27" spans="1:12" ht="19.5" x14ac:dyDescent="0.2">
      <c r="A27" s="123" t="b">
        <f>ISNA(_xlfn.XLOOKUP(TimeSheet_July[[#This Row],[Note For Other Assigned Duties]],Holidays[Event], Holidays[Event]))</f>
        <v>1</v>
      </c>
      <c r="C27" s="324">
        <f t="shared" si="2"/>
        <v>45858</v>
      </c>
      <c r="D27" s="325"/>
      <c r="E27" s="326"/>
      <c r="F27" s="327"/>
      <c r="G27" s="326"/>
      <c r="H27" s="328" t="str">
        <f>IF(_xlfn.XLOOKUP(TimeSheet_July[[#This Row],[Date(s)]],Holidays[Date],Holidays[Event])=0,"",_xlfn.XLOOKUP(TimeSheet_July[[#This Row],[Date(s)]],Holidays[Date],Holidays[Event]))</f>
        <v/>
      </c>
      <c r="I27" s="329"/>
      <c r="J27" s="160">
        <f t="shared" si="0"/>
        <v>0</v>
      </c>
      <c r="K27" s="197">
        <f t="shared" si="3"/>
        <v>0</v>
      </c>
      <c r="L27" s="175">
        <f t="shared" si="1"/>
        <v>0</v>
      </c>
    </row>
    <row r="28" spans="1:12" ht="19.5" x14ac:dyDescent="0.2">
      <c r="A28" s="123" t="b">
        <f>ISNA(_xlfn.XLOOKUP(TimeSheet_July[[#This Row],[Note For Other Assigned Duties]],Holidays[Event], Holidays[Event]))</f>
        <v>1</v>
      </c>
      <c r="C28" s="324">
        <f t="shared" si="2"/>
        <v>45859</v>
      </c>
      <c r="D28" s="325"/>
      <c r="E28" s="326"/>
      <c r="F28" s="327"/>
      <c r="G28" s="326"/>
      <c r="H28" s="328" t="str">
        <f>IF(_xlfn.XLOOKUP(TimeSheet_July[[#This Row],[Date(s)]],Holidays[Date],Holidays[Event])=0,"",_xlfn.XLOOKUP(TimeSheet_July[[#This Row],[Date(s)]],Holidays[Date],Holidays[Event]))</f>
        <v/>
      </c>
      <c r="I28" s="329"/>
      <c r="J28" s="160">
        <f t="shared" si="0"/>
        <v>0</v>
      </c>
      <c r="K28" s="197">
        <f t="shared" si="3"/>
        <v>0</v>
      </c>
      <c r="L28" s="175">
        <f t="shared" si="1"/>
        <v>0</v>
      </c>
    </row>
    <row r="29" spans="1:12" ht="19.5" x14ac:dyDescent="0.2">
      <c r="A29" s="123" t="b">
        <f>ISNA(_xlfn.XLOOKUP(TimeSheet_July[[#This Row],[Note For Other Assigned Duties]],Holidays[Event], Holidays[Event]))</f>
        <v>1</v>
      </c>
      <c r="C29" s="324">
        <f t="shared" si="2"/>
        <v>45860</v>
      </c>
      <c r="D29" s="325"/>
      <c r="E29" s="326"/>
      <c r="F29" s="327"/>
      <c r="G29" s="326"/>
      <c r="H29" s="328" t="str">
        <f>IF(_xlfn.XLOOKUP(TimeSheet_July[[#This Row],[Date(s)]],Holidays[Date],Holidays[Event])=0,"",_xlfn.XLOOKUP(TimeSheet_July[[#This Row],[Date(s)]],Holidays[Date],Holidays[Event]))</f>
        <v/>
      </c>
      <c r="I29" s="329"/>
      <c r="J29" s="160">
        <f t="shared" si="0"/>
        <v>0</v>
      </c>
      <c r="K29" s="197">
        <f t="shared" si="3"/>
        <v>0</v>
      </c>
      <c r="L29" s="175">
        <f t="shared" si="1"/>
        <v>0</v>
      </c>
    </row>
    <row r="30" spans="1:12" ht="19.5" x14ac:dyDescent="0.2">
      <c r="A30" s="123" t="b">
        <f>ISNA(_xlfn.XLOOKUP(TimeSheet_July[[#This Row],[Note For Other Assigned Duties]],Holidays[Event], Holidays[Event]))</f>
        <v>1</v>
      </c>
      <c r="C30" s="324">
        <f t="shared" si="2"/>
        <v>45861</v>
      </c>
      <c r="D30" s="325"/>
      <c r="E30" s="326"/>
      <c r="F30" s="327"/>
      <c r="G30" s="326"/>
      <c r="H30" s="328" t="str">
        <f>IF(_xlfn.XLOOKUP(TimeSheet_July[[#This Row],[Date(s)]],Holidays[Date],Holidays[Event])=0,"",_xlfn.XLOOKUP(TimeSheet_July[[#This Row],[Date(s)]],Holidays[Date],Holidays[Event]))</f>
        <v/>
      </c>
      <c r="I30" s="329"/>
      <c r="J30" s="160">
        <f t="shared" si="0"/>
        <v>0</v>
      </c>
      <c r="K30" s="197">
        <f t="shared" si="3"/>
        <v>0</v>
      </c>
      <c r="L30" s="175">
        <f t="shared" si="1"/>
        <v>0</v>
      </c>
    </row>
    <row r="31" spans="1:12" ht="19.5" x14ac:dyDescent="0.2">
      <c r="A31" s="123" t="b">
        <f>ISNA(_xlfn.XLOOKUP(TimeSheet_July[[#This Row],[Note For Other Assigned Duties]],Holidays[Event], Holidays[Event]))</f>
        <v>1</v>
      </c>
      <c r="C31" s="324">
        <f t="shared" si="2"/>
        <v>45862</v>
      </c>
      <c r="D31" s="325"/>
      <c r="E31" s="326"/>
      <c r="F31" s="327"/>
      <c r="G31" s="326"/>
      <c r="H31" s="328" t="str">
        <f>IF(_xlfn.XLOOKUP(TimeSheet_July[[#This Row],[Date(s)]],Holidays[Date],Holidays[Event])=0,"",_xlfn.XLOOKUP(TimeSheet_July[[#This Row],[Date(s)]],Holidays[Date],Holidays[Event]))</f>
        <v/>
      </c>
      <c r="I31" s="329"/>
      <c r="J31" s="160">
        <f t="shared" si="0"/>
        <v>0</v>
      </c>
      <c r="K31" s="197">
        <f t="shared" si="3"/>
        <v>0</v>
      </c>
      <c r="L31" s="175">
        <f t="shared" si="1"/>
        <v>0</v>
      </c>
    </row>
    <row r="32" spans="1:12" ht="19.5" x14ac:dyDescent="0.2">
      <c r="A32" s="123" t="b">
        <f>ISNA(_xlfn.XLOOKUP(TimeSheet_July[[#This Row],[Note For Other Assigned Duties]],Holidays[Event], Holidays[Event]))</f>
        <v>1</v>
      </c>
      <c r="C32" s="324">
        <f t="shared" si="2"/>
        <v>45863</v>
      </c>
      <c r="D32" s="325"/>
      <c r="E32" s="326"/>
      <c r="F32" s="327"/>
      <c r="G32" s="326"/>
      <c r="H32" s="328" t="str">
        <f>IF(_xlfn.XLOOKUP(TimeSheet_July[[#This Row],[Date(s)]],Holidays[Date],Holidays[Event])=0,"",_xlfn.XLOOKUP(TimeSheet_July[[#This Row],[Date(s)]],Holidays[Date],Holidays[Event]))</f>
        <v/>
      </c>
      <c r="I32" s="329"/>
      <c r="J32" s="160">
        <f t="shared" si="0"/>
        <v>0</v>
      </c>
      <c r="K32" s="197">
        <f t="shared" si="3"/>
        <v>0</v>
      </c>
      <c r="L32" s="175">
        <f t="shared" si="1"/>
        <v>0</v>
      </c>
    </row>
    <row r="33" spans="1:12" ht="19.5" x14ac:dyDescent="0.2">
      <c r="A33" s="123" t="b">
        <f>ISNA(_xlfn.XLOOKUP(TimeSheet_July[[#This Row],[Note For Other Assigned Duties]],Holidays[Event], Holidays[Event]))</f>
        <v>1</v>
      </c>
      <c r="C33" s="324">
        <f t="shared" si="2"/>
        <v>45864</v>
      </c>
      <c r="D33" s="325"/>
      <c r="E33" s="326"/>
      <c r="F33" s="327"/>
      <c r="G33" s="326"/>
      <c r="H33" s="328" t="str">
        <f>IF(_xlfn.XLOOKUP(TimeSheet_July[[#This Row],[Date(s)]],Holidays[Date],Holidays[Event])=0,"",_xlfn.XLOOKUP(TimeSheet_July[[#This Row],[Date(s)]],Holidays[Date],Holidays[Event]))</f>
        <v/>
      </c>
      <c r="I33" s="329"/>
      <c r="J33" s="160">
        <f t="shared" si="0"/>
        <v>0</v>
      </c>
      <c r="K33" s="197">
        <f t="shared" si="3"/>
        <v>0</v>
      </c>
      <c r="L33" s="175">
        <f t="shared" si="1"/>
        <v>0</v>
      </c>
    </row>
    <row r="34" spans="1:12" ht="19.5" x14ac:dyDescent="0.2">
      <c r="A34" s="123" t="b">
        <f>ISNA(_xlfn.XLOOKUP(TimeSheet_July[[#This Row],[Note For Other Assigned Duties]],Holidays[Event], Holidays[Event]))</f>
        <v>1</v>
      </c>
      <c r="C34" s="324">
        <f t="shared" si="2"/>
        <v>45865</v>
      </c>
      <c r="D34" s="325"/>
      <c r="E34" s="326"/>
      <c r="F34" s="327"/>
      <c r="G34" s="326"/>
      <c r="H34" s="328" t="str">
        <f>IF(_xlfn.XLOOKUP(TimeSheet_July[[#This Row],[Date(s)]],Holidays[Date],Holidays[Event])=0,"",_xlfn.XLOOKUP(TimeSheet_July[[#This Row],[Date(s)]],Holidays[Date],Holidays[Event]))</f>
        <v/>
      </c>
      <c r="I34" s="329"/>
      <c r="J34" s="160">
        <f t="shared" si="0"/>
        <v>0</v>
      </c>
      <c r="K34" s="197">
        <f t="shared" si="3"/>
        <v>0</v>
      </c>
      <c r="L34" s="175">
        <f t="shared" si="1"/>
        <v>0</v>
      </c>
    </row>
    <row r="35" spans="1:12" ht="19.5" x14ac:dyDescent="0.2">
      <c r="A35" s="123" t="b">
        <f>ISNA(_xlfn.XLOOKUP(TimeSheet_July[[#This Row],[Note For Other Assigned Duties]],Holidays[Event], Holidays[Event]))</f>
        <v>1</v>
      </c>
      <c r="C35" s="324">
        <f t="shared" si="2"/>
        <v>45866</v>
      </c>
      <c r="D35" s="325"/>
      <c r="E35" s="326"/>
      <c r="F35" s="327"/>
      <c r="G35" s="326"/>
      <c r="H35" s="328" t="str">
        <f>IF(_xlfn.XLOOKUP(TimeSheet_July[[#This Row],[Date(s)]],Holidays[Date],Holidays[Event])=0,"",_xlfn.XLOOKUP(TimeSheet_July[[#This Row],[Date(s)]],Holidays[Date],Holidays[Event]))</f>
        <v/>
      </c>
      <c r="I35" s="329"/>
      <c r="J35" s="160">
        <f t="shared" si="0"/>
        <v>0</v>
      </c>
      <c r="K35" s="197">
        <f t="shared" si="3"/>
        <v>0</v>
      </c>
      <c r="L35" s="175">
        <f t="shared" si="1"/>
        <v>0</v>
      </c>
    </row>
    <row r="36" spans="1:12" ht="19.5" x14ac:dyDescent="0.2">
      <c r="A36" s="123" t="b">
        <f>ISNA(_xlfn.XLOOKUP(TimeSheet_July[[#This Row],[Note For Other Assigned Duties]],Holidays[Event], Holidays[Event]))</f>
        <v>1</v>
      </c>
      <c r="C36" s="324">
        <f t="shared" si="2"/>
        <v>45867</v>
      </c>
      <c r="D36" s="325"/>
      <c r="E36" s="326"/>
      <c r="F36" s="327"/>
      <c r="G36" s="326"/>
      <c r="H36" s="328" t="str">
        <f>IF(_xlfn.XLOOKUP(TimeSheet_July[[#This Row],[Date(s)]],Holidays[Date],Holidays[Event])=0,"",_xlfn.XLOOKUP(TimeSheet_July[[#This Row],[Date(s)]],Holidays[Date],Holidays[Event]))</f>
        <v/>
      </c>
      <c r="I36" s="329"/>
      <c r="J36" s="160">
        <f t="shared" si="0"/>
        <v>0</v>
      </c>
      <c r="K36" s="197">
        <f t="shared" si="3"/>
        <v>0</v>
      </c>
      <c r="L36" s="175">
        <f t="shared" si="1"/>
        <v>0</v>
      </c>
    </row>
    <row r="37" spans="1:12" ht="19.5" x14ac:dyDescent="0.2">
      <c r="A37" s="123" t="b">
        <f>ISNA(_xlfn.XLOOKUP(TimeSheet_July[[#This Row],[Note For Other Assigned Duties]],Holidays[Event], Holidays[Event]))</f>
        <v>1</v>
      </c>
      <c r="C37" s="324">
        <f t="shared" si="2"/>
        <v>45868</v>
      </c>
      <c r="D37" s="325"/>
      <c r="E37" s="326"/>
      <c r="F37" s="327"/>
      <c r="G37" s="326"/>
      <c r="H37" s="328" t="str">
        <f>IF(_xlfn.XLOOKUP(TimeSheet_July[[#This Row],[Date(s)]],Holidays[Date],Holidays[Event])=0,"",_xlfn.XLOOKUP(TimeSheet_July[[#This Row],[Date(s)]],Holidays[Date],Holidays[Event]))</f>
        <v/>
      </c>
      <c r="I37" s="329"/>
      <c r="J37" s="166">
        <f t="shared" si="0"/>
        <v>0</v>
      </c>
      <c r="K37" s="197">
        <f t="shared" si="3"/>
        <v>0</v>
      </c>
      <c r="L37" s="178">
        <f t="shared" si="1"/>
        <v>0</v>
      </c>
    </row>
    <row r="38" spans="1:12" thickBot="1" x14ac:dyDescent="0.25">
      <c r="A38" s="123" t="b">
        <f>ISNA(_xlfn.XLOOKUP(TimeSheet_July[[#This Row],[Note For Other Assigned Duties]],Holidays[Event], Holidays[Event]))</f>
        <v>1</v>
      </c>
      <c r="C38" s="333">
        <f t="shared" si="2"/>
        <v>45869</v>
      </c>
      <c r="D38" s="334"/>
      <c r="E38" s="335"/>
      <c r="F38" s="336"/>
      <c r="G38" s="335"/>
      <c r="H38" s="337" t="str">
        <f>IF(_xlfn.XLOOKUP(TimeSheet_July[[#This Row],[Date(s)]],Holidays[Date],Holidays[Event])=0,"",_xlfn.XLOOKUP(TimeSheet_July[[#This Row],[Date(s)]],Holidays[Date],Holidays[Event]))</f>
        <v/>
      </c>
      <c r="I38" s="338"/>
      <c r="J38" s="159">
        <f t="shared" si="0"/>
        <v>0</v>
      </c>
      <c r="K38" s="198">
        <f t="shared" si="3"/>
        <v>0</v>
      </c>
      <c r="L38" s="181">
        <f t="shared" si="1"/>
        <v>0</v>
      </c>
    </row>
    <row r="39" spans="1:12" ht="20.25" customHeight="1" thickTop="1" x14ac:dyDescent="0.2"/>
  </sheetData>
  <mergeCells count="12">
    <mergeCell ref="J4:J5"/>
    <mergeCell ref="K4:L4"/>
    <mergeCell ref="K5:L5"/>
    <mergeCell ref="K6:L6"/>
    <mergeCell ref="C1:J1"/>
    <mergeCell ref="K1:L1"/>
    <mergeCell ref="I2:I3"/>
    <mergeCell ref="J2:J3"/>
    <mergeCell ref="K2:L2"/>
    <mergeCell ref="D3:F3"/>
    <mergeCell ref="K3:L3"/>
    <mergeCell ref="G4:H4"/>
  </mergeCells>
  <phoneticPr fontId="99" type="noConversion"/>
  <conditionalFormatting sqref="C8:I38">
    <cfRule type="expression" dxfId="0" priority="1">
      <formula>OR(IF(WEEKDAY($C8)=1,1),IF(WEEKDAY($C8)=7,1),IF($A8=FALSE,1))</formula>
    </cfRule>
  </conditionalFormatting>
  <dataValidations xWindow="216" yWindow="343" count="19">
    <dataValidation allowBlank="1" showInputMessage="1" showErrorMessage="1" prompt="adsfa" sqref="I2" xr:uid="{00000000-0002-0000-1900-000000000000}"/>
    <dataValidation allowBlank="1" showInputMessage="1" showErrorMessage="1" prompt="Total Assignable Hours Worked to date are automatically calculated in cell below" sqref="J4 F5" xr:uid="{00000000-0002-0000-1900-000001000000}"/>
    <dataValidation allowBlank="1" showInputMessage="1" showErrorMessage="1" prompt="Total Assignable Hours Worked to date automatically calculated in this cell." sqref="F6 J6" xr:uid="{00000000-0002-0000-1900-000002000000}"/>
    <dataValidation allowBlank="1" showInputMessage="1" showErrorMessage="1" prompt="Assigned Hours Worked are automatically calculated in this column under this heading." sqref="K7:L7" xr:uid="{00000000-0002-0000-1900-000003000000}"/>
    <dataValidation allowBlank="1" showInputMessage="1" showErrorMessage="1" prompt="Enter Assigned Time After School in this column under this heading." sqref="I7 J8:J34" xr:uid="{00000000-0002-0000-1900-000004000000}"/>
    <dataValidation allowBlank="1" showInputMessage="1" showErrorMessage="1" prompt="Enter Date in this column under this heading. Use heading filters to find specific entries" sqref="C7" xr:uid="{00000000-0002-0000-1900-000005000000}"/>
    <dataValidation allowBlank="1" showInputMessage="1" showErrorMessage="1" prompt="Total Hours Worked are automatically calculated in this cell" sqref="D6:E6" xr:uid="{00000000-0002-0000-1900-000006000000}"/>
    <dataValidation allowBlank="1" showInputMessage="1" showErrorMessage="1" prompt="Enter Total Work Week Hours in this cell" sqref="C6" xr:uid="{00000000-0002-0000-1900-000007000000}"/>
    <dataValidation allowBlank="1" showInputMessage="1" showErrorMessage="1" prompt="Regular Hours are automatically calculated in cell below" sqref="D5" xr:uid="{00000000-0002-0000-1900-000008000000}"/>
    <dataValidation allowBlank="1" showInputMessage="1" showErrorMessage="1" prompt="Total Assignable Hours Worked are automatically calculated in cell below" sqref="E5" xr:uid="{00000000-0002-0000-1900-000009000000}"/>
    <dataValidation allowBlank="1" showInputMessage="1" showErrorMessage="1" prompt="Enter Total Assignable Hours in cell below" sqref="C5" xr:uid="{00000000-0002-0000-1900-00000A000000}"/>
    <dataValidation allowBlank="1" showInputMessage="1" showErrorMessage="1" prompt="Enter School Name in this cell" sqref="D3" xr:uid="{00000000-0002-0000-1900-00000B000000}"/>
    <dataValidation allowBlank="1" showInputMessage="1" showErrorMessage="1" prompt="Enter School Name in cell to the right" sqref="C3" xr:uid="{00000000-0002-0000-1900-00000C000000}"/>
    <dataValidation allowBlank="1" showInputMessage="1" showErrorMessage="1" prompt="Enter Teacher's FTE in this cell" sqref="E2" xr:uid="{00000000-0002-0000-1900-00000D000000}"/>
    <dataValidation allowBlank="1" showInputMessage="1" showErrorMessage="1" prompt="Enter Teacher Name in this cell" sqref="D2" xr:uid="{00000000-0002-0000-1900-00000E000000}"/>
    <dataValidation allowBlank="1" showInputMessage="1" showErrorMessage="1" prompt="Enter Teacher Name and FTE in cells to the right" sqref="C2" xr:uid="{00000000-0002-0000-1900-00000F000000}"/>
    <dataValidation allowBlank="1" showInputMessage="1" showErrorMessage="1" prompt="Enter Teacher and School details in cells below" sqref="C1" xr:uid="{00000000-0002-0000-19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1900-000011000000}"/>
    <dataValidation allowBlank="1" showErrorMessage="1" sqref="J35:J38 G5:H6 J2 G2:H3 I31 M1:M6 N10:R37 S7:XFD37 Q7:R9 M38:XFD1048576 Q1:XFD6 N5:O7 K8:M37 P3:P7 O1:P2 K38:L38 C39:L1048576 B2:B1048576 C8:G38" xr:uid="{00000000-0002-0000-1900-000012000000}"/>
  </dataValidations>
  <hyperlinks>
    <hyperlink ref="K2" location="'Mon-Day 1-S1'!Print_Titles" display="MON | Day 1 - Sem 1" xr:uid="{00000000-0004-0000-1900-000000000000}"/>
    <hyperlink ref="K3" location="'Tue-Day 2-S1'!Print_Titles" display="TUE | Day 2 - Sem 1" xr:uid="{00000000-0004-0000-1900-000001000000}"/>
    <hyperlink ref="K4" location="'Wed-Day 3-S1'!Print_Titles" display="WED | Day 3 - Sem 1" xr:uid="{00000000-0004-0000-1900-000002000000}"/>
    <hyperlink ref="K5" location="'Thu-Day 4-S1'!Print_Titles" display="THU | Day 4 - Sem 1" xr:uid="{00000000-0004-0000-1900-000003000000}"/>
    <hyperlink ref="K6" location="'Fri-Day 5-S1'!Print_Titles" display="FRI | Day 5 - Sem 1" xr:uid="{00000000-0004-0000-1900-000004000000}"/>
    <hyperlink ref="N2" location="'Day 6'!A1" display="Day 6 - Sem 1" xr:uid="{00000000-0004-0000-1900-000005000000}"/>
    <hyperlink ref="N3" location="'Early Dismissal 1'!A1" display="Early Out 1 - Sem 1" xr:uid="{00000000-0004-0000-1900-000006000000}"/>
    <hyperlink ref="N4" location="'Early Dismissal 2'!A1" display="Early Out 2 - Sem 1" xr:uid="{00000000-0004-0000-1900-000007000000}"/>
    <hyperlink ref="K2:L2" location="'Mon-Day 1'!A1" display="MON | Day 1 - Sem 1" xr:uid="{00000000-0004-0000-1900-000008000000}"/>
    <hyperlink ref="K3:L3" location="'Tue-Day 2'!A1" display="TUE | Day 2 - Sem 1" xr:uid="{00000000-0004-0000-1900-000009000000}"/>
    <hyperlink ref="K4:L4" location="'Wed-Day 3'!A1" display="WED | Day 3 - Sem 1" xr:uid="{00000000-0004-0000-1900-00000A000000}"/>
    <hyperlink ref="K5:L5" location="'Thu-Day 4'!A1" display="THU | Day 4 - Sem 1" xr:uid="{00000000-0004-0000-1900-00000B000000}"/>
    <hyperlink ref="K6:L6" location="'Fri-Day 5'!A1" display="FRI | Day 5 - Sem 1" xr:uid="{00000000-0004-0000-1900-00000C000000}"/>
  </hyperlinks>
  <printOptions horizontalCentered="1"/>
  <pageMargins left="0.25" right="0.25" top="0.75" bottom="0.75" header="0.3" footer="0.3"/>
  <pageSetup scale="46"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0BCFA625-0A5D-4890-9EBE-2E1C49527FA3}">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1FE6F28A-DBE9-4059-9CA5-A22B88B2B96E}">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sheetPr>
  <dimension ref="A1:H1"/>
  <sheetViews>
    <sheetView workbookViewId="0">
      <selection sqref="A1:H1"/>
    </sheetView>
  </sheetViews>
  <sheetFormatPr defaultColWidth="8.875" defaultRowHeight="12.75" x14ac:dyDescent="0.2"/>
  <sheetData>
    <row r="1" spans="1:8" ht="27" x14ac:dyDescent="0.2">
      <c r="A1" s="568" t="s">
        <v>155</v>
      </c>
      <c r="B1" s="569"/>
      <c r="C1" s="569"/>
      <c r="D1" s="569"/>
      <c r="E1" s="569"/>
      <c r="F1" s="569"/>
      <c r="G1" s="569"/>
      <c r="H1" s="570"/>
    </row>
  </sheetData>
  <sheetProtection algorithmName="SHA-512" hashValue="ZPqupGpVO1aT6mYszxoMjKLA56nrE1Y0IfPYubG2obNPjc41qpUpGltXH6hE/mylYksbVW7tqObqcyZMOpT2EQ==" saltValue="SxbV/dfM9LIswHgUU/Hf7w==" spinCount="100000" sheet="1" objects="1" scenarios="1"/>
  <mergeCells count="1">
    <mergeCell ref="A1:H1"/>
  </mergeCells>
  <phoneticPr fontId="99" type="noConversion"/>
  <pageMargins left="0.7" right="0.7" top="0.75" bottom="0.75" header="0.3" footer="0.3"/>
  <pageSetup orientation="portrait" horizontalDpi="0" verticalDpi="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H1"/>
  <sheetViews>
    <sheetView workbookViewId="0">
      <selection sqref="A1:H1"/>
    </sheetView>
  </sheetViews>
  <sheetFormatPr defaultColWidth="8.875" defaultRowHeight="12.75" x14ac:dyDescent="0.2"/>
  <sheetData>
    <row r="1" spans="1:8" ht="27" x14ac:dyDescent="0.2">
      <c r="A1" s="568" t="s">
        <v>154</v>
      </c>
      <c r="B1" s="569"/>
      <c r="C1" s="569"/>
      <c r="D1" s="569"/>
      <c r="E1" s="569"/>
      <c r="F1" s="569"/>
      <c r="G1" s="569"/>
      <c r="H1" s="570"/>
    </row>
  </sheetData>
  <sheetProtection algorithmName="SHA-512" hashValue="/0gp0OQmm4b4Eap7W1+Ve7/xXQH4zYEr2wgb9EGNxFkkIiHfxCnkr5Opq8Dcz46htID+A0L3SzNUb7kA4UK7Og==" saltValue="nwecJdqzM2yRA/aM81KbXA==" spinCount="100000" sheet="1" objects="1" scenarios="1"/>
  <mergeCells count="1">
    <mergeCell ref="A1:H1"/>
  </mergeCells>
  <phoneticPr fontId="99" type="noConversion"/>
  <pageMargins left="0.7" right="0.7" top="0.75" bottom="0.75" header="0.3" footer="0.3"/>
  <pageSetup orientation="portrait"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sheetPr>
  <dimension ref="A1:H1"/>
  <sheetViews>
    <sheetView workbookViewId="0">
      <selection activeCell="M72" sqref="M72"/>
    </sheetView>
  </sheetViews>
  <sheetFormatPr defaultColWidth="8.875" defaultRowHeight="12.75" x14ac:dyDescent="0.2"/>
  <sheetData>
    <row r="1" spans="1:8" ht="27" x14ac:dyDescent="0.2">
      <c r="A1" s="568" t="s">
        <v>153</v>
      </c>
      <c r="B1" s="569"/>
      <c r="C1" s="569"/>
      <c r="D1" s="569"/>
      <c r="E1" s="569"/>
      <c r="F1" s="569"/>
      <c r="G1" s="569"/>
      <c r="H1" s="570"/>
    </row>
  </sheetData>
  <sheetProtection algorithmName="SHA-512" hashValue="XouhWQwKoinPcQPkzh3oWTZBG8Hnad6tK7GaODWfNkiST4mslx51tzOy4uvKdi6AvK2Ikgm6ahsw059xp2LQhg==" saltValue="EEVLaUsVEwQ1+6yLMKCy/g==" spinCount="100000" sheet="1" objects="1" scenarios="1"/>
  <mergeCells count="1">
    <mergeCell ref="A1:H1"/>
  </mergeCells>
  <phoneticPr fontId="99" type="noConversion"/>
  <pageMargins left="0.7" right="0.7" top="0.75" bottom="0.75" header="0.3" footer="0.3"/>
  <pageSetup orientation="portrait" horizontalDpi="0" verticalDpi="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H1"/>
  <sheetViews>
    <sheetView topLeftCell="F8" workbookViewId="0">
      <selection sqref="A1:H1"/>
    </sheetView>
  </sheetViews>
  <sheetFormatPr defaultColWidth="8.875" defaultRowHeight="12.75" x14ac:dyDescent="0.2"/>
  <sheetData>
    <row r="1" spans="1:8" ht="27" x14ac:dyDescent="0.2">
      <c r="A1" s="571" t="s">
        <v>152</v>
      </c>
      <c r="B1" s="572"/>
      <c r="C1" s="572"/>
      <c r="D1" s="572"/>
      <c r="E1" s="572"/>
      <c r="F1" s="572"/>
      <c r="G1" s="572"/>
      <c r="H1" s="573"/>
    </row>
  </sheetData>
  <sheetProtection algorithmName="SHA-512" hashValue="ZMosYE+3MZcCpIcPsgz+/FHY/L99ndU7Stb8k0PIaEwuKBZHmZ6uiUFMURvuBt5lTp5iBZQQOh2ymoKdxSyjmA==" saltValue="+Vtx+BNMbdVjbV0qXUDKYg==" spinCount="100000" sheet="1" objects="1" scenarios="1"/>
  <mergeCells count="1">
    <mergeCell ref="A1:H1"/>
  </mergeCells>
  <phoneticPr fontId="99" type="noConversion"/>
  <pageMargins left="0.7" right="0.7" top="0.75" bottom="0.75" header="0.3" footer="0.3"/>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BEB9D5774339479E0B4B8625C6C961" ma:contentTypeVersion="1" ma:contentTypeDescription="Create a new document." ma:contentTypeScope="" ma:versionID="f58f1b5369ae1cdb5d3a5e5e15f2b3a2">
  <xsd:schema xmlns:xsd="http://www.w3.org/2001/XMLSchema" xmlns:xs="http://www.w3.org/2001/XMLSchema" xmlns:p="http://schemas.microsoft.com/office/2006/metadata/properties" xmlns:ns1="http://schemas.microsoft.com/sharepoint/v3" xmlns:ns2="62588aec-4323-4687-ba3e-9965a62a4df7" targetNamespace="http://schemas.microsoft.com/office/2006/metadata/properties" ma:root="true" ma:fieldsID="8fc9882137b9259d6561685512707030" ns1:_="" ns2:_="">
    <xsd:import namespace="http://schemas.microsoft.com/sharepoint/v3"/>
    <xsd:import namespace="62588aec-4323-4687-ba3e-9965a62a4df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588aec-4323-4687-ba3e-9965a62a4df7"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44FCBB-0D36-4E75-B338-27F0F1498941}">
  <ds:schemaRefs>
    <ds:schemaRef ds:uri="http://schemas.microsoft.com/sharepoint/v3/contenttype/forms"/>
  </ds:schemaRefs>
</ds:datastoreItem>
</file>

<file path=customXml/itemProps2.xml><?xml version="1.0" encoding="utf-8"?>
<ds:datastoreItem xmlns:ds="http://schemas.openxmlformats.org/officeDocument/2006/customXml" ds:itemID="{680D3FF6-0DB0-447E-80CF-4005D68CBC04}">
  <ds:schemaRefs>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2588aec-4323-4687-ba3e-9965a62a4df7"/>
    <ds:schemaRef ds:uri="http://schemas.microsoft.com/sharepoint/v3"/>
  </ds:schemaRefs>
</ds:datastoreItem>
</file>

<file path=customXml/itemProps3.xml><?xml version="1.0" encoding="utf-8"?>
<ds:datastoreItem xmlns:ds="http://schemas.openxmlformats.org/officeDocument/2006/customXml" ds:itemID="{C8B300DB-2151-49F4-AFD4-9B188443F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88aec-4323-4687-ba3e-9965a62a4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73</vt:i4>
      </vt:variant>
    </vt:vector>
  </HeadingPairs>
  <TitlesOfParts>
    <vt:vector size="104" baseType="lpstr">
      <vt:lpstr>Holidays</vt:lpstr>
      <vt:lpstr>HOME</vt:lpstr>
      <vt:lpstr>Brief Summary</vt:lpstr>
      <vt:lpstr>Detailed Summary</vt:lpstr>
      <vt:lpstr>Mon-Day 1</vt:lpstr>
      <vt:lpstr>Tue-Day 2</vt:lpstr>
      <vt:lpstr>Wed-Day 3</vt:lpstr>
      <vt:lpstr>Thu-Day 4</vt:lpstr>
      <vt:lpstr>Fri-Day 5</vt:lpstr>
      <vt:lpstr>Day 6</vt:lpstr>
      <vt:lpstr>Extra Day A</vt:lpstr>
      <vt:lpstr>Extra Day B</vt:lpstr>
      <vt:lpstr>Extra Day C</vt:lpstr>
      <vt:lpstr>Early Dismissal 1</vt:lpstr>
      <vt:lpstr>Early Dismissal 2</vt:lpstr>
      <vt:lpstr>August</vt:lpstr>
      <vt:lpstr>September</vt:lpstr>
      <vt:lpstr>October</vt:lpstr>
      <vt:lpstr>November</vt:lpstr>
      <vt:lpstr>December</vt:lpstr>
      <vt:lpstr>January</vt:lpstr>
      <vt:lpstr>February</vt:lpstr>
      <vt:lpstr>March</vt:lpstr>
      <vt:lpstr>April</vt:lpstr>
      <vt:lpstr>May</vt:lpstr>
      <vt:lpstr>June</vt:lpstr>
      <vt:lpstr>July</vt:lpstr>
      <vt:lpstr>Volunteering Def'n</vt:lpstr>
      <vt:lpstr>Assignable Def'n</vt:lpstr>
      <vt:lpstr>Instructional Def'n</vt:lpstr>
      <vt:lpstr>Calculating PT FTE</vt:lpstr>
      <vt:lpstr>April!ColumnTitle1</vt:lpstr>
      <vt:lpstr>December!ColumnTitle1</vt:lpstr>
      <vt:lpstr>February!ColumnTitle1</vt:lpstr>
      <vt:lpstr>January!ColumnTitle1</vt:lpstr>
      <vt:lpstr>March!ColumnTitle1</vt:lpstr>
      <vt:lpstr>November!ColumnTitle1</vt:lpstr>
      <vt:lpstr>October!ColumnTitle1</vt:lpstr>
      <vt:lpstr>September!ColumnTitle1</vt:lpstr>
      <vt:lpstr>April!ColumnTitleRegion1..E6.1</vt:lpstr>
      <vt:lpstr>December!ColumnTitleRegion1..E6.1</vt:lpstr>
      <vt:lpstr>February!ColumnTitleRegion1..E6.1</vt:lpstr>
      <vt:lpstr>January!ColumnTitleRegion1..E6.1</vt:lpstr>
      <vt:lpstr>March!ColumnTitleRegion1..E6.1</vt:lpstr>
      <vt:lpstr>November!ColumnTitleRegion1..E6.1</vt:lpstr>
      <vt:lpstr>October!ColumnTitleRegion1..E6.1</vt:lpstr>
      <vt:lpstr>September!ColumnTitleRegion1..E6.1</vt:lpstr>
      <vt:lpstr>April!December</vt:lpstr>
      <vt:lpstr>February!December</vt:lpstr>
      <vt:lpstr>January!December</vt:lpstr>
      <vt:lpstr>March!December</vt:lpstr>
      <vt:lpstr>Extra_Day_B</vt:lpstr>
      <vt:lpstr>April!February</vt:lpstr>
      <vt:lpstr>March!February</vt:lpstr>
      <vt:lpstr>February_End</vt:lpstr>
      <vt:lpstr>April!January</vt:lpstr>
      <vt:lpstr>February!January</vt:lpstr>
      <vt:lpstr>March!January</vt:lpstr>
      <vt:lpstr>April!October</vt:lpstr>
      <vt:lpstr>December!October</vt:lpstr>
      <vt:lpstr>February!October</vt:lpstr>
      <vt:lpstr>January!October</vt:lpstr>
      <vt:lpstr>March!October</vt:lpstr>
      <vt:lpstr>November!October</vt:lpstr>
      <vt:lpstr>April!Print_Area</vt:lpstr>
      <vt:lpstr>December!Print_Area</vt:lpstr>
      <vt:lpstr>February!Print_Area</vt:lpstr>
      <vt:lpstr>January!Print_Area</vt:lpstr>
      <vt:lpstr>March!Print_Area</vt:lpstr>
      <vt:lpstr>November!Print_Area</vt:lpstr>
      <vt:lpstr>October!Print_Area</vt:lpstr>
      <vt:lpstr>September!Print_Area</vt:lpstr>
      <vt:lpstr>April!Print_Titles</vt:lpstr>
      <vt:lpstr>August!Print_Titles</vt:lpstr>
      <vt:lpstr>'Day 6'!Print_Titles</vt:lpstr>
      <vt:lpstr>December!Print_Titles</vt:lpstr>
      <vt:lpstr>'Detailed Summary'!Print_Titles</vt:lpstr>
      <vt:lpstr>'Early Dismissal 1'!Print_Titles</vt:lpstr>
      <vt:lpstr>'Early Dismissal 2'!Print_Titles</vt:lpstr>
      <vt:lpstr>'Extra Day A'!Print_Titles</vt:lpstr>
      <vt:lpstr>'Extra Day B'!Print_Titles</vt:lpstr>
      <vt:lpstr>'Extra Day C'!Print_Titles</vt:lpstr>
      <vt:lpstr>February!Print_Titles</vt:lpstr>
      <vt:lpstr>'Fri-Day 5'!Print_Titles</vt:lpstr>
      <vt:lpstr>January!Print_Titles</vt:lpstr>
      <vt:lpstr>March!Print_Titles</vt:lpstr>
      <vt:lpstr>'Mon-Day 1'!Print_Titles</vt:lpstr>
      <vt:lpstr>November!Print_Titles</vt:lpstr>
      <vt:lpstr>October!Print_Titles</vt:lpstr>
      <vt:lpstr>September!Print_Titles</vt:lpstr>
      <vt:lpstr>'Thu-Day 4'!Print_Titles</vt:lpstr>
      <vt:lpstr>'Tue-Day 2'!Print_Titles</vt:lpstr>
      <vt:lpstr>'Wed-Day 3'!Print_Titles</vt:lpstr>
      <vt:lpstr>April!qwerty</vt:lpstr>
      <vt:lpstr>Start_Year</vt:lpstr>
      <vt:lpstr>April!WorkweekHours</vt:lpstr>
      <vt:lpstr>December!WorkweekHours</vt:lpstr>
      <vt:lpstr>February!WorkweekHours</vt:lpstr>
      <vt:lpstr>January!WorkweekHours</vt:lpstr>
      <vt:lpstr>March!WorkweekHours</vt:lpstr>
      <vt:lpstr>November!WorkweekHours</vt:lpstr>
      <vt:lpstr>October!WorkweekHours</vt:lpstr>
      <vt:lpstr>September!WorkweekHours</vt:lpstr>
      <vt:lpstr>April!zxcv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Brown</dc:creator>
  <cp:lastModifiedBy>Neil Hepburn</cp:lastModifiedBy>
  <cp:lastPrinted>2022-10-19T23:35:32Z</cp:lastPrinted>
  <dcterms:created xsi:type="dcterms:W3CDTF">2013-03-26T18:32:35Z</dcterms:created>
  <dcterms:modified xsi:type="dcterms:W3CDTF">2024-11-13T15:59:38Z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0x010100CCBEB9D5774339479E0B4B8625C6C961</vt:lpwstr>
  </property>
</Properties>
</file>